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<sst xmlns="http://schemas.openxmlformats.org/spreadsheetml/2006/main" count="1071" uniqueCount="882">
  <si>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</si>
  <si>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</si>
  <si>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</si>
  <si>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</si>
  <si>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</si>
  <si>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</si>
  <si>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</si>
  <si>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</si>
  <si>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</si>
  <si>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</si>
  <si>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</si>
  <si>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</si>
  <si>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</si>
  <si>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</si>
  <si>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</si>
  <si>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</si>
  <si>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</si>
  <si>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</si>
  <si>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</si>
  <si>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</si>
  <si>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</si>
  <si>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</si>
  <si>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</si>
  <si>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</si>
  <si>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</si>
  <si>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</si>
  <si>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</si>
  <si>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</si>
  <si>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</si>
  <si>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</si>
  <si>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</si>
  <si>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</si>
  <si>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</si>
  <si>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</si>
  <si>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</si>
  <si>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</si>
  <si>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</si>
  <si>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</si>
  <si>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</si>
  <si>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</si>
  <si>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</si>
  <si>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</si>
  <si>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</si>
  <si>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</si>
  <si>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</si>
  <si>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</si>
  <si>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</si>
  <si>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</si>
  <si>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</si>
  <si>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</si>
  <si>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</si>
  <si>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</si>
  <si>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</si>
  <si>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</si>
  <si>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</si>
  <si>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</si>
  <si>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</si>
  <si>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</si>
  <si>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</si>
  <si>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</si>
  <si>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</si>
  <si>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</si>
  <si>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</si>
  <si>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</si>
  <si>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</si>
  <si>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</si>
  <si>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</si>
  <si>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</si>
  <si>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</si>
  <si>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</si>
  <si>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</si>
  <si>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</si>
  <si>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</si>
  <si>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</si>
  <si>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</si>
  <si>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</si>
  <si>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</si>
  <si>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</si>
  <si>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</si>
  <si>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</si>
  <si>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</si>
  <si>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</si>
  <si>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</si>
  <si>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</si>
  <si>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</si>
  <si>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</si>
  <si>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</si>
  <si>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</si>
  <si>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</si>
  <si>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</si>
  <si>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</si>
  <si>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</si>
  <si>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</si>
  <si>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</si>
  <si>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</si>
  <si>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</si>
  <si>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</si>
  <si>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</si>
  <si>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</si>
  <si>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</si>
  <si>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</si>
  <si>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</si>
  <si>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</si>
  <si>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</si>
  <si>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</si>
  <si>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</si>
  <si>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</si>
  <si>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</si>
  <si>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</si>
  <si>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</si>
  <si>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</si>
  <si>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</si>
  <si>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</si>
  <si>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</si>
  <si>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</si>
  <si>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</si>
  <si>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</si>
  <si>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</si>
  <si>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</si>
  <si>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</si>
  <si>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</si>
  <si>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</si>
  <si>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</si>
  <si>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</si>
  <si>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</si>
  <si>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</si>
  <si>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</si>
  <si>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</si>
  <si>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</si>
  <si>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</si>
  <si>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</si>
  <si>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</si>
  <si>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</si>
  <si>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</si>
  <si>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</si>
  <si>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</si>
  <si>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</si>
  <si>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</si>
  <si>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</si>
  <si>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</si>
  <si>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</si>
  <si>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</si>
  <si>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</si>
  <si>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</si>
  <si>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</si>
  <si>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</si>
  <si>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</si>
  <si>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</si>
  <si>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</si>
  <si>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</si>
  <si>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</si>
  <si>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</si>
  <si>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</si>
  <si>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</si>
  <si>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</si>
  <si>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</si>
  <si>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</si>
  <si>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</si>
  <si>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</si>
  <si>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</si>
  <si>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</si>
  <si>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</si>
  <si>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</si>
  <si>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</si>
  <si>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</si>
  <si>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</si>
  <si>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</si>
  <si>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</si>
  <si>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</si>
  <si>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</si>
  <si>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</si>
  <si>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</si>
  <si>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</si>
  <si>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</si>
  <si>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</si>
  <si>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</si>
  <si>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</si>
  <si>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</si>
  <si>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</si>
  <si>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</si>
  <si>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</si>
  <si>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</si>
  <si>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</si>
  <si>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</si>
  <si>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</si>
  <si>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</si>
  <si>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</si>
  <si>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</si>
  <si>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</si>
  <si>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</si>
  <si>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</si>
  <si>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</si>
  <si>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</si>
  <si>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</si>
  <si>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</si>
  <si>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</si>
  <si>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</si>
  <si>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</si>
  <si>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</si>
  <si>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</si>
  <si>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</si>
  <si>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</si>
  <si>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</si>
  <si>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</si>
  <si>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</si>
  <si>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</si>
  <si>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</si>
  <si>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</si>
  <si>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</si>
  <si>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</si>
  <si>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</si>
  <si>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</si>
  <si>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</si>
  <si>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</si>
  <si>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</si>
  <si>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</si>
  <si>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</si>
  <si>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</si>
  <si>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</si>
  <si>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</si>
  <si>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</si>
  <si>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</si>
  <si>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</si>
  <si>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</si>
  <si>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</si>
  <si>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</si>
  <si>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</si>
  <si>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</si>
  <si>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</si>
  <si>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</si>
  <si>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</si>
  <si>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</si>
  <si>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</si>
  <si>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</si>
  <si>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</si>
  <si>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</si>
  <si>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</si>
  <si>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</si>
  <si>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</si>
  <si>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</si>
  <si>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</si>
  <si>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</si>
  <si>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</si>
  <si>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</si>
  <si>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</si>
  <si>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</si>
  <si>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</si>
  <si>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</si>
  <si>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</si>
  <si>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</si>
  <si>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</si>
  <si>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</si>
  <si>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</si>
  <si>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</si>
  <si>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</si>
  <si>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</si>
  <si>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</si>
  <si>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</si>
  <si>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</si>
  <si>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</si>
  <si>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</si>
  <si>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</si>
  <si>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</si>
  <si>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</si>
  <si>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</si>
  <si>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</si>
  <si>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</si>
  <si>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</si>
  <si>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</si>
  <si>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</si>
  <si>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</si>
  <si>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</si>
  <si>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</si>
  <si>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</si>
  <si>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</si>
  <si>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</si>
  <si>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</si>
  <si>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</si>
  <si>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</si>
  <si>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</si>
  <si>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</si>
  <si>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</si>
  <si>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</si>
  <si>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</si>
  <si>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</si>
  <si>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</si>
  <si>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</si>
  <si>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</si>
  <si>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</si>
  <si>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</si>
  <si>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</si>
  <si>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</si>
  <si>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</si>
  <si>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</si>
  <si>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</si>
  <si>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</si>
  <si>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</si>
  <si>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</si>
  <si>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</si>
  <si>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</si>
  <si>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</si>
  <si>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</si>
  <si>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</si>
  <si>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</si>
  <si>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</si>
  <si>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</si>
  <si>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</si>
  <si>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</si>
  <si>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</si>
  <si>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</si>
  <si>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</si>
  <si>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</si>
  <si>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</si>
  <si>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</si>
  <si>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</si>
  <si>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</si>
  <si>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</si>
  <si>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</si>
  <si>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</si>
  <si>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</si>
  <si>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</si>
  <si>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</si>
  <si>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</si>
  <si>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</si>
  <si>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</si>
  <si>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</si>
  <si>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</si>
  <si>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</si>
  <si>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</si>
  <si>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</si>
  <si>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</si>
  <si>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</si>
  <si>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</si>
  <si>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</si>
  <si>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</si>
  <si>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</si>
  <si>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</si>
  <si>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</si>
  <si>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</si>
  <si>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</si>
  <si>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</si>
  <si>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</si>
  <si>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</si>
  <si>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</si>
  <si>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</si>
  <si>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</si>
  <si>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</si>
  <si>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</si>
  <si>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</si>
  <si>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</si>
  <si>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</si>
  <si>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</si>
  <si>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</si>
  <si>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</si>
  <si>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</si>
  <si>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</si>
  <si>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</si>
  <si>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</si>
  <si>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</si>
  <si>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</si>
  <si>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</si>
  <si>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</si>
  <si>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</si>
  <si>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</si>
  <si>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</si>
  <si>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</si>
  <si>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</si>
  <si>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</si>
  <si>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</si>
  <si>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</si>
  <si>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</si>
  <si>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</si>
  <si>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</si>
  <si>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</si>
  <si>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</si>
  <si>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</si>
  <si>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</si>
  <si>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</si>
  <si>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</si>
  <si>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</si>
  <si>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</si>
  <si>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</si>
  <si>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</si>
  <si>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</si>
  <si>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</si>
  <si>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</si>
  <si>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</si>
  <si>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</si>
  <si>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</si>
  <si>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</si>
  <si>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</si>
  <si>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</si>
  <si>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</si>
  <si>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</si>
  <si>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</si>
  <si>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</si>
  <si>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</si>
  <si>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</si>
  <si>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</si>
  <si>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</si>
  <si>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</si>
  <si>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</si>
  <si>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</si>
  <si>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</si>
  <si>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</si>
  <si>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</si>
  <si>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</si>
  <si>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</si>
  <si>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</si>
  <si>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</si>
  <si>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</si>
  <si>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</si>
  <si>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</si>
  <si>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</si>
  <si>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</si>
  <si>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</si>
  <si>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</si>
  <si>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</si>
  <si>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</si>
  <si>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</si>
  <si>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</si>
  <si>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</si>
  <si>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</si>
  <si>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</si>
  <si>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</si>
  <si>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</si>
  <si>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</si>
  <si>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</si>
  <si>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</si>
  <si>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</si>
  <si>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</si>
  <si>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</si>
  <si>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</si>
  <si>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</si>
  <si>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</si>
  <si>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</si>
  <si>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</si>
  <si>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</si>
  <si>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</si>
  <si>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</si>
  <si>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</si>
  <si>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</si>
  <si>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</si>
  <si>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</si>
  <si>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</si>
  <si>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</si>
  <si>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</si>
  <si>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</si>
  <si>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</si>
  <si>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</si>
  <si>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</si>
  <si>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</si>
  <si>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</si>
  <si>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</si>
  <si>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</si>
  <si>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</si>
  <si>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</si>
  <si>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</si>
  <si>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</si>
  <si>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</si>
  <si>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</si>
  <si>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</si>
  <si>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</si>
  <si>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</si>
  <si>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</si>
  <si>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</si>
  <si>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</si>
  <si>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</si>
  <si>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</si>
  <si>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</si>
  <si>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</si>
  <si>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</si>
  <si>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</si>
  <si>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</si>
  <si>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</si>
  <si>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</si>
  <si>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</si>
  <si>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</si>
  <si>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</si>
  <si>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</si>
  <si>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</si>
  <si>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</si>
  <si>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</si>
  <si>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</si>
  <si>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</si>
  <si>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</si>
  <si>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</si>
  <si>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</si>
  <si>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</si>
  <si>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</si>
  <si>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</si>
  <si>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</si>
  <si>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</si>
  <si>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</si>
  <si>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</si>
  <si>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</si>
  <si>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</si>
  <si>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</si>
  <si>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</si>
  <si>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</si>
  <si>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</si>
  <si>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</si>
  <si>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</si>
  <si>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</si>
  <si>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</si>
  <si>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</si>
  <si>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</si>
  <si>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</si>
  <si>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</si>
  <si>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</si>
  <si>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</si>
  <si>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</si>
  <si>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</si>
  <si>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</si>
  <si>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</si>
  <si>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</si>
  <si>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</si>
  <si>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</si>
  <si>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</si>
  <si>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</si>
  <si>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</si>
  <si>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</si>
  <si>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</si>
  <si>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</si>
  <si>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</si>
  <si>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</si>
  <si>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</si>
  <si>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</si>
  <si>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</si>
  <si>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</si>
  <si>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</si>
  <si>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</si>
  <si>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</si>
  <si>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</si>
  <si>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</si>
  <si>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</si>
  <si>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</si>
  <si>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</si>
  <si>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</si>
  <si>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</si>
  <si>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</si>
  <si>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</si>
  <si>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</si>
  <si>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</si>
  <si>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</si>
  <si>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</si>
  <si>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</si>
  <si>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</si>
  <si>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</si>
  <si>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</si>
  <si>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</si>
  <si>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</si>
  <si>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</si>
  <si>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</si>
  <si>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</si>
  <si>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</si>
  <si>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</si>
  <si>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</si>
  <si>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</si>
  <si>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</si>
  <si>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</si>
  <si>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</si>
  <si>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</si>
  <si>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</si>
  <si>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</si>
  <si>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</si>
  <si>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</si>
  <si>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</si>
  <si>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</si>
  <si>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</si>
  <si>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</si>
  <si>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</si>
  <si>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</si>
  <si>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</si>
  <si>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</si>
  <si>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</si>
  <si>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</si>
  <si>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</si>
  <si>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</si>
  <si>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</si>
  <si>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</si>
  <si>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</si>
  <si>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</si>
  <si>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</si>
  <si>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</si>
  <si>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</si>
  <si>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</si>
  <si>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</si>
  <si>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</si>
  <si>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</si>
  <si>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</si>
  <si>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</si>
  <si>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</si>
  <si>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</si>
  <si>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</si>
  <si>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</si>
  <si>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</si>
  <si>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</si>
  <si>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</si>
  <si>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</si>
  <si>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</si>
  <si>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</si>
  <si>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</si>
  <si>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</si>
  <si>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</si>
  <si>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</si>
  <si>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</si>
  <si>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</si>
  <si>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</si>
  <si>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</si>
  <si>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</si>
  <si>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</si>
  <si>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</si>
  <si>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</si>
  <si>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</si>
  <si>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</si>
  <si>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</si>
  <si>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</si>
  <si>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</si>
  <si>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</si>
  <si>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</si>
  <si>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</si>
  <si>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</si>
  <si>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</si>
  <si>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</si>
  <si>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</si>
  <si>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</si>
  <si>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</si>
  <si>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</si>
  <si>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</si>
  <si>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</si>
  <si>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</si>
  <si>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</si>
  <si>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</si>
  <si>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</si>
  <si>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</si>
  <si>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</si>
  <si>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</si>
  <si>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</si>
  <si>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</si>
  <si>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</si>
  <si>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</si>
  <si>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</si>
  <si>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</si>
  <si>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</si>
  <si>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</si>
  <si>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</si>
  <si>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</si>
  <si>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</si>
  <si>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</si>
  <si>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</si>
  <si>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</si>
  <si>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</si>
  <si>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</si>
  <si>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</si>
  <si>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</si>
  <si>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</si>
  <si>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</si>
  <si>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</si>
  <si>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</si>
  <si>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</si>
  <si>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</si>
  <si>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</si>
  <si>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</si>
  <si>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</si>
  <si>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</si>
  <si>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</si>
  <si>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</si>
  <si>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</si>
  <si>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</si>
  <si>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</si>
  <si>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</si>
  <si>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</si>
  <si>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</si>
  <si>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</si>
  <si>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</si>
  <si>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</si>
  <si>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</si>
  <si>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</si>
  <si>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</si>
  <si>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</si>
  <si>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</si>
  <si>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</si>
  <si>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</si>
  <si>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</si>
  <si>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</si>
  <si>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</si>
  <si>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</si>
  <si>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</si>
  <si>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</si>
  <si>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</si>
  <si>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</si>
  <si>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</si>
  <si>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</si>
  <si>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</si>
  <si>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</si>
  <si>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</si>
  <si>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</si>
  <si>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</si>
  <si>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</si>
  <si>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</si>
  <si>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</si>
  <si>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</si>
  <si>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</si>
  <si>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</si>
  <si>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</si>
  <si>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</si>
  <si>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</si>
  <si>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</si>
  <si>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</si>
  <si>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</si>
  <si>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</si>
  <si>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</si>
  <si>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</si>
  <si>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</si>
  <si>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</si>
  <si>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</si>
  <si>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</si>
  <si>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</si>
  <si>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</si>
  <si>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</si>
  <si>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</si>
  <si>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</si>
  <si>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</si>
  <si>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</si>
  <si>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</si>
  <si>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</si>
  <si>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</si>
  <si>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</si>
  <si>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</si>
  <si>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</si>
  <si>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</si>
  <si>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</si>
  <si>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</si>
  <si>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</si>
  <si>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</si>
  <si>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</si>
  <si>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</si>
  <si>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</si>
  <si>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</si>
  <si>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</si>
  <si>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</si>
  <si>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</si>
  <si>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</si>
  <si>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</si>
  <si>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</si>
  <si>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</si>
  <si>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</si>
  <si>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</si>
  <si>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</si>
  <si>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</si>
  <si>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</si>
  <si>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</si>
  <si>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</si>
  <si>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</si>
  <si>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</si>
  <si>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</si>
  <si>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</si>
  <si>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</si>
  <si>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</si>
  <si>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</si>
  <si>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</si>
  <si>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</si>
  <si>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</si>
  <si>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</si>
  <si>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</si>
  <si>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</si>
  <si>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</si>
  <si>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</si>
  <si>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</si>
  <si>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</si>
  <si>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</si>
  <si>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</si>
  <si>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</si>
  <si>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</si>
  <si>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</si>
  <si>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</si>
  <si>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</si>
  <si>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</si>
  <si>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</si>
  <si>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</si>
  <si>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</si>
  <si>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</si>
  <si>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</si>
  <si>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</si>
  <si>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</si>
  <si>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</si>
  <si>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</si>
  <si>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</si>
  <si>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</si>
  <si>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</si>
  <si>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</si>
  <si>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</si>
  <si>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</si>
  <si>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</si>
  <si>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</si>
  <si>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</si>
  <si>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</si>
  <si>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</si>
  <si>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</si>
  <si>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</si>
  <si>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</si>
  <si>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</si>
  <si>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</si>
  <si>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</si>
  <si>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</si>
  <si>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</si>
  <si>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</si>
  <si>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</si>
  <si>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</si>
  <si>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</si>
  <si>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</si>
  <si>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</si>
  <si>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</si>
  <si>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</si>
  <si>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</si>
  <si>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</si>
  <si>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</si>
  <si>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</si>
  <si>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</si>
  <si>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</si>
  <si>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</si>
  <si>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</si>
  <si>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</si>
  <si>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</si>
  <si>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</si>
  <si>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</si>
  <si>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</si>
  <si>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</si>
  <si>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</si>
  <si>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</si>
  <si>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</si>
  <si>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</si>
  <si>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</si>
  <si>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</si>
  <si>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</si>
  <si>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</si>
  <si>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</si>
  <si>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</si>
  <si>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</si>
  <si>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</si>
  <si>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</si>
  <si>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</si>
  <si>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</si>
  <si>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</si>
  <si>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</si>
  <si>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</si>
  <si>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</si>
  <si>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</si>
  <si>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</si>
  <si>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</si>
  <si>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</si>
  <si>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</si>
  <si>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</si>
  <si>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</si>
  <si>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</si>
  <si>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</si>
  <si>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</si>
  <si>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</si>
  <si>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</si>
  <si>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</si>
  <si>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</si>
  <si>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</si>
  <si>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</si>
  <si>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</si>
  <si>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консолидиран</t>
  </si>
  <si>
    <t xml:space="preserve">Вид на отчета:  консолидиран 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</si>
  <si>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</si>
  <si>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</si>
  <si>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</si>
  <si>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</si>
  <si>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</si>
  <si>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</si>
  <si>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</si>
  <si>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</si>
  <si>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</si>
  <si>
    <t>01.01.2016- 31.12.2016</t>
  </si>
  <si>
    <t>Дата на съставяне: 28.04.2017г.</t>
  </si>
  <si>
    <t>28.04.2017г.</t>
  </si>
  <si>
    <t xml:space="preserve">Дата на съставяне: 28.04.2017Г.                           </t>
  </si>
  <si>
    <t xml:space="preserve">Дата  на съставяне: 28.04.2017г.                                                                                                        </t>
  </si>
  <si>
    <t>Дата на съставяне:28.04.2017г.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</si>
</sst>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22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22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B106" sqref="B10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6" t="s">
        <v>1</v>
      </c>
      <c r="B3" s="587"/>
      <c r="C3" s="587"/>
      <c r="D3" s="587"/>
      <c r="E3" s="460" t="s">
        <v>860</v>
      </c>
      <c r="F3" s="216" t="s">
        <v>2</v>
      </c>
      <c r="G3" s="171"/>
      <c r="H3" s="459">
        <v>175443402</v>
      </c>
    </row>
    <row r="4" spans="1:8" ht="15">
      <c r="A4" s="586" t="s">
        <v>866</v>
      </c>
      <c r="B4" s="592"/>
      <c r="C4" s="592"/>
      <c r="D4" s="592"/>
      <c r="E4" s="460" t="s">
        <v>865</v>
      </c>
      <c r="F4" s="588" t="s">
        <v>3</v>
      </c>
      <c r="G4" s="589"/>
      <c r="H4" s="459" t="s">
        <v>158</v>
      </c>
    </row>
    <row r="5" spans="1:8" ht="15">
      <c r="A5" s="586" t="s">
        <v>4</v>
      </c>
      <c r="B5" s="587"/>
      <c r="C5" s="587"/>
      <c r="D5" s="587"/>
      <c r="E5" s="502" t="s">
        <v>876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137</v>
      </c>
      <c r="D13" s="150">
        <v>364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546</v>
      </c>
      <c r="D14" s="150">
        <v>637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331</v>
      </c>
      <c r="D15" s="150">
        <v>412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41</v>
      </c>
      <c r="D18" s="150">
        <v>46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1055</v>
      </c>
      <c r="D19" s="154">
        <f>SUM(D11:D18)</f>
        <v>1459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43</v>
      </c>
      <c r="D20" s="150">
        <v>44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449</v>
      </c>
      <c r="H21" s="155">
        <f>SUM(H22:H24)</f>
        <v>426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449</v>
      </c>
      <c r="H24" s="151">
        <v>426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10521</v>
      </c>
      <c r="H25" s="153">
        <f>H19+H20+H21</f>
        <v>10498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3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3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-52166</v>
      </c>
      <c r="H27" s="153">
        <f>SUM(H28:H30)</f>
        <v>-60465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-52166</v>
      </c>
      <c r="H29" s="315">
        <v>-60465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8797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-2212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-54378</v>
      </c>
      <c r="H33" s="153">
        <f>H27+H31+H32</f>
        <v>-51668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14506</v>
      </c>
      <c r="H36" s="153">
        <f>H25+H17+H33</f>
        <v>17193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-7</v>
      </c>
      <c r="H39" s="157">
        <v>109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4089</v>
      </c>
      <c r="H48" s="151">
        <v>653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4089</v>
      </c>
      <c r="H49" s="153">
        <f>SUM(H43:H48)</f>
        <v>653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14</v>
      </c>
      <c r="D54" s="150">
        <v>10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1874</v>
      </c>
      <c r="D55" s="154">
        <f>D19+D20+D21+D27+D32+D45+D51+D53+D54</f>
        <v>2279</v>
      </c>
      <c r="E55" s="236" t="s">
        <v>171</v>
      </c>
      <c r="F55" s="260" t="s">
        <v>172</v>
      </c>
      <c r="G55" s="153">
        <f>G49+G51+G52+G53+G54</f>
        <v>4089</v>
      </c>
      <c r="H55" s="153">
        <f>H49+H51+H52+H53+H54</f>
        <v>653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176</v>
      </c>
      <c r="D58" s="150">
        <v>15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>
        <v>19</v>
      </c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1076</v>
      </c>
      <c r="D61" s="150"/>
      <c r="E61" s="242" t="s">
        <v>188</v>
      </c>
      <c r="F61" s="271" t="s">
        <v>189</v>
      </c>
      <c r="G61" s="153">
        <f>SUM(G62:G68)</f>
        <v>1990</v>
      </c>
      <c r="H61" s="153">
        <f>SUM(H62:H68)</f>
        <v>686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>
        <v>5</v>
      </c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1365</v>
      </c>
      <c r="D64" s="154">
        <f>SUM(D58:D63)</f>
        <v>104</v>
      </c>
      <c r="E64" s="236" t="s">
        <v>199</v>
      </c>
      <c r="F64" s="241" t="s">
        <v>200</v>
      </c>
      <c r="G64" s="151">
        <v>1310</v>
      </c>
      <c r="H64" s="151">
        <v>348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195</v>
      </c>
      <c r="H66" s="151">
        <v>101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54</v>
      </c>
      <c r="H67" s="151">
        <v>55</v>
      </c>
    </row>
    <row r="68" spans="1:8" ht="15">
      <c r="A68" s="234" t="s">
        <v>210</v>
      </c>
      <c r="B68" s="240" t="s">
        <v>211</v>
      </c>
      <c r="C68" s="150">
        <v>579</v>
      </c>
      <c r="D68" s="150">
        <v>1448</v>
      </c>
      <c r="E68" s="236" t="s">
        <v>212</v>
      </c>
      <c r="F68" s="241" t="s">
        <v>213</v>
      </c>
      <c r="G68" s="151">
        <v>431</v>
      </c>
      <c r="H68" s="151">
        <v>182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15</v>
      </c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2005</v>
      </c>
      <c r="H71" s="160">
        <f>H59+H60+H61+H69+H70</f>
        <v>686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15</v>
      </c>
      <c r="D72" s="150">
        <v>11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>
        <v>4163</v>
      </c>
      <c r="H74" s="151">
        <v>3081</v>
      </c>
    </row>
    <row r="75" spans="1:15" ht="15">
      <c r="A75" s="234" t="s">
        <v>75</v>
      </c>
      <c r="B75" s="248" t="s">
        <v>232</v>
      </c>
      <c r="C75" s="154">
        <f>SUM(C67:C74)</f>
        <v>594</v>
      </c>
      <c r="D75" s="154">
        <f>SUM(D67:D74)</f>
        <v>1459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6168</v>
      </c>
      <c r="H79" s="161">
        <f>H71+H74+H75+H76</f>
        <v>3767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16728</v>
      </c>
      <c r="D83" s="150">
        <v>15638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16728</v>
      </c>
      <c r="D84" s="154">
        <f>D83+D82+D78</f>
        <v>15638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1752</v>
      </c>
      <c r="D87" s="150">
        <v>1988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2435</v>
      </c>
      <c r="D88" s="150">
        <v>254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8</v>
      </c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4195</v>
      </c>
      <c r="D91" s="154">
        <f>SUM(D87:D90)</f>
        <v>2242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22882</v>
      </c>
      <c r="D93" s="154">
        <f>D64+D75+D84+D91+D92</f>
        <v>19443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24756</v>
      </c>
      <c r="D94" s="163">
        <f>D93+D55</f>
        <v>21722</v>
      </c>
      <c r="E94" s="447" t="s">
        <v>269</v>
      </c>
      <c r="F94" s="288" t="s">
        <v>270</v>
      </c>
      <c r="G94" s="164">
        <f>G36+G39+G55+G79</f>
        <v>24756</v>
      </c>
      <c r="H94" s="164">
        <f>H36+H39+H55+H79</f>
        <v>21722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877</v>
      </c>
      <c r="B98" s="430"/>
      <c r="C98" s="590" t="s">
        <v>858</v>
      </c>
      <c r="D98" s="590"/>
      <c r="E98" s="590"/>
      <c r="F98" s="169"/>
      <c r="G98" s="170"/>
      <c r="H98" s="171"/>
      <c r="M98" s="156"/>
    </row>
    <row r="99" spans="3:8" ht="15">
      <c r="C99" s="44"/>
      <c r="D99" s="1"/>
      <c r="E99" s="590" t="s">
        <v>861</v>
      </c>
      <c r="F99" s="591"/>
      <c r="G99" s="59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7">
      <selection activeCell="E52" sqref="E5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94" t="str">
        <f>'справка №1-БАЛАНС'!E3</f>
        <v>ИНФРА ХОЛДИНГ АД</v>
      </c>
      <c r="C2" s="594"/>
      <c r="D2" s="594"/>
      <c r="E2" s="594"/>
      <c r="F2" s="596" t="s">
        <v>2</v>
      </c>
      <c r="G2" s="596"/>
      <c r="H2" s="523">
        <f>'справка №1-БАЛАНС'!H3</f>
        <v>175443402</v>
      </c>
    </row>
    <row r="3" spans="1:8" ht="15">
      <c r="A3" s="465" t="s">
        <v>273</v>
      </c>
      <c r="B3" s="594" t="str">
        <f>'справка №1-БАЛАНС'!E4</f>
        <v>консолидиран</v>
      </c>
      <c r="C3" s="594"/>
      <c r="D3" s="594"/>
      <c r="E3" s="59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5" t="str">
        <f>'справка №1-БАЛАНС'!E5</f>
        <v>01.01.2016- 31.12.2016</v>
      </c>
      <c r="C4" s="595"/>
      <c r="D4" s="59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2810</v>
      </c>
      <c r="D9" s="45">
        <v>1385</v>
      </c>
      <c r="E9" s="297" t="s">
        <v>283</v>
      </c>
      <c r="F9" s="546" t="s">
        <v>284</v>
      </c>
      <c r="G9" s="547"/>
      <c r="H9" s="547">
        <v>176</v>
      </c>
    </row>
    <row r="10" spans="1:8" ht="12">
      <c r="A10" s="297" t="s">
        <v>285</v>
      </c>
      <c r="B10" s="298" t="s">
        <v>286</v>
      </c>
      <c r="C10" s="45">
        <v>5675</v>
      </c>
      <c r="D10" s="45">
        <v>8127</v>
      </c>
      <c r="E10" s="297" t="s">
        <v>287</v>
      </c>
      <c r="F10" s="546" t="s">
        <v>288</v>
      </c>
      <c r="G10" s="547">
        <v>119</v>
      </c>
      <c r="H10" s="547"/>
    </row>
    <row r="11" spans="1:8" ht="12">
      <c r="A11" s="297" t="s">
        <v>289</v>
      </c>
      <c r="B11" s="298" t="s">
        <v>290</v>
      </c>
      <c r="C11" s="45">
        <v>554</v>
      </c>
      <c r="D11" s="45">
        <v>1544</v>
      </c>
      <c r="E11" s="299" t="s">
        <v>291</v>
      </c>
      <c r="F11" s="546" t="s">
        <v>292</v>
      </c>
      <c r="G11" s="547">
        <v>15318</v>
      </c>
      <c r="H11" s="547">
        <v>13561</v>
      </c>
    </row>
    <row r="12" spans="1:8" ht="12">
      <c r="A12" s="297" t="s">
        <v>293</v>
      </c>
      <c r="B12" s="298" t="s">
        <v>294</v>
      </c>
      <c r="C12" s="45">
        <v>1855</v>
      </c>
      <c r="D12" s="45">
        <v>961</v>
      </c>
      <c r="E12" s="299" t="s">
        <v>77</v>
      </c>
      <c r="F12" s="546" t="s">
        <v>295</v>
      </c>
      <c r="G12" s="547">
        <v>105</v>
      </c>
      <c r="H12" s="547">
        <v>857</v>
      </c>
    </row>
    <row r="13" spans="1:18" ht="12">
      <c r="A13" s="297" t="s">
        <v>296</v>
      </c>
      <c r="B13" s="298" t="s">
        <v>297</v>
      </c>
      <c r="C13" s="45">
        <v>272</v>
      </c>
      <c r="D13" s="45">
        <v>165</v>
      </c>
      <c r="E13" s="300" t="s">
        <v>50</v>
      </c>
      <c r="F13" s="548" t="s">
        <v>298</v>
      </c>
      <c r="G13" s="545">
        <f>SUM(G9:G12)</f>
        <v>15542</v>
      </c>
      <c r="H13" s="545">
        <f>SUM(H9:H12)</f>
        <v>14594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>
        <v>2371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-952</v>
      </c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703</v>
      </c>
      <c r="D16" s="46">
        <v>173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100</v>
      </c>
      <c r="D17" s="47">
        <v>173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10917</v>
      </c>
      <c r="D19" s="48">
        <f>SUM(D9:D15)+D16</f>
        <v>14726</v>
      </c>
      <c r="E19" s="303" t="s">
        <v>315</v>
      </c>
      <c r="F19" s="549" t="s">
        <v>316</v>
      </c>
      <c r="G19" s="547">
        <v>358</v>
      </c>
      <c r="H19" s="547">
        <v>311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2390</v>
      </c>
      <c r="H21" s="547">
        <v>10603</v>
      </c>
    </row>
    <row r="22" spans="1:8" ht="24">
      <c r="A22" s="303" t="s">
        <v>322</v>
      </c>
      <c r="B22" s="304" t="s">
        <v>323</v>
      </c>
      <c r="C22" s="45">
        <v>368</v>
      </c>
      <c r="D22" s="45">
        <v>617</v>
      </c>
      <c r="E22" s="303" t="s">
        <v>324</v>
      </c>
      <c r="F22" s="549" t="s">
        <v>325</v>
      </c>
      <c r="G22" s="547">
        <v>215</v>
      </c>
      <c r="H22" s="547">
        <v>3</v>
      </c>
    </row>
    <row r="23" spans="1:8" ht="24">
      <c r="A23" s="297" t="s">
        <v>326</v>
      </c>
      <c r="B23" s="304" t="s">
        <v>327</v>
      </c>
      <c r="C23" s="45">
        <v>9160</v>
      </c>
      <c r="D23" s="45">
        <v>1261</v>
      </c>
      <c r="E23" s="297" t="s">
        <v>328</v>
      </c>
      <c r="F23" s="549" t="s">
        <v>329</v>
      </c>
      <c r="G23" s="547"/>
      <c r="H23" s="547">
        <v>199</v>
      </c>
    </row>
    <row r="24" spans="1:18" ht="12">
      <c r="A24" s="297" t="s">
        <v>330</v>
      </c>
      <c r="B24" s="304" t="s">
        <v>331</v>
      </c>
      <c r="C24" s="45">
        <v>145</v>
      </c>
      <c r="D24" s="45">
        <v>8</v>
      </c>
      <c r="E24" s="300" t="s">
        <v>102</v>
      </c>
      <c r="F24" s="551" t="s">
        <v>332</v>
      </c>
      <c r="G24" s="545">
        <f>SUM(G19:G23)</f>
        <v>2963</v>
      </c>
      <c r="H24" s="545">
        <f>SUM(H19:H23)</f>
        <v>11116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81</v>
      </c>
      <c r="D25" s="45">
        <v>8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9754</v>
      </c>
      <c r="D26" s="48">
        <f>SUM(D22:D25)</f>
        <v>1894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20671</v>
      </c>
      <c r="D28" s="49">
        <f>D26+D19</f>
        <v>16620</v>
      </c>
      <c r="E28" s="126" t="s">
        <v>337</v>
      </c>
      <c r="F28" s="551" t="s">
        <v>338</v>
      </c>
      <c r="G28" s="545">
        <f>G13+G15+G24</f>
        <v>18505</v>
      </c>
      <c r="H28" s="545">
        <f>H13+H15+H24</f>
        <v>25710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9090</v>
      </c>
      <c r="E30" s="126" t="s">
        <v>341</v>
      </c>
      <c r="F30" s="551" t="s">
        <v>342</v>
      </c>
      <c r="G30" s="52">
        <f>IF((C28-G28)&gt;0,C28-G28,0)</f>
        <v>2166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>
        <v>4</v>
      </c>
      <c r="H32" s="547">
        <v>7</v>
      </c>
    </row>
    <row r="33" spans="1:18" ht="12">
      <c r="A33" s="127" t="s">
        <v>349</v>
      </c>
      <c r="B33" s="305" t="s">
        <v>350</v>
      </c>
      <c r="C33" s="48">
        <f>C28-C31+C32</f>
        <v>20671</v>
      </c>
      <c r="D33" s="48">
        <f>D28-D31+D32</f>
        <v>16620</v>
      </c>
      <c r="E33" s="126" t="s">
        <v>351</v>
      </c>
      <c r="F33" s="551" t="s">
        <v>352</v>
      </c>
      <c r="G33" s="52">
        <f>G32-G31+G28</f>
        <v>18509</v>
      </c>
      <c r="H33" s="52">
        <f>H32-H31+H28</f>
        <v>25717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9097</v>
      </c>
      <c r="E34" s="127" t="s">
        <v>355</v>
      </c>
      <c r="F34" s="551" t="s">
        <v>356</v>
      </c>
      <c r="G34" s="545">
        <f>IF((C33-G33)&gt;0,C33-G33,0)</f>
        <v>2162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57</v>
      </c>
      <c r="D35" s="48">
        <f>D36+D37+D38</f>
        <v>200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57</v>
      </c>
      <c r="D36" s="45">
        <v>200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8897</v>
      </c>
      <c r="E39" s="312" t="s">
        <v>367</v>
      </c>
      <c r="F39" s="555" t="s">
        <v>368</v>
      </c>
      <c r="G39" s="556">
        <f>IF(G34&gt;0,IF(C35+G34&lt;0,0,C35+G34),IF(C34-C35&lt;0,C35-C34,0))</f>
        <v>2219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>
        <v>100</v>
      </c>
      <c r="E40" s="126" t="s">
        <v>369</v>
      </c>
      <c r="F40" s="555" t="s">
        <v>371</v>
      </c>
      <c r="G40" s="547">
        <v>7</v>
      </c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8797</v>
      </c>
      <c r="E41" s="126" t="s">
        <v>374</v>
      </c>
      <c r="F41" s="568" t="s">
        <v>375</v>
      </c>
      <c r="G41" s="51">
        <f>IF(C39=0,IF(G39-G40&gt;0,G39-G40+C40,0),IF(C39-C40&lt;0,C40-C39+G40,0))</f>
        <v>2212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20728</v>
      </c>
      <c r="D42" s="52">
        <f>D33+D35+D39</f>
        <v>25717</v>
      </c>
      <c r="E42" s="127" t="s">
        <v>378</v>
      </c>
      <c r="F42" s="128" t="s">
        <v>379</v>
      </c>
      <c r="G42" s="52">
        <f>G39+G33</f>
        <v>20728</v>
      </c>
      <c r="H42" s="52">
        <f>H39+H33</f>
        <v>25717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7" t="s">
        <v>854</v>
      </c>
      <c r="B45" s="597"/>
      <c r="C45" s="597"/>
      <c r="D45" s="597"/>
      <c r="E45" s="59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878</v>
      </c>
      <c r="C48" s="425" t="s">
        <v>815</v>
      </c>
      <c r="D48" s="593" t="s">
        <v>859</v>
      </c>
      <c r="E48" s="593"/>
      <c r="F48" s="593"/>
      <c r="G48" s="593"/>
      <c r="H48" s="59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93" t="s">
        <v>862</v>
      </c>
      <c r="E50" s="593"/>
      <c r="F50" s="593"/>
      <c r="G50" s="593"/>
      <c r="H50" s="593"/>
    </row>
    <row r="51" spans="1:8" ht="12">
      <c r="A51" s="561"/>
      <c r="B51" s="557"/>
      <c r="C51" s="423"/>
      <c r="D51" s="593"/>
      <c r="E51" s="593"/>
      <c r="F51" s="593"/>
      <c r="G51" s="593"/>
      <c r="H51" s="59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9">
      <selection activeCell="F50" sqref="F5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01.01.2016- 31.12.2016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18271</v>
      </c>
      <c r="D10" s="53">
        <v>12735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-8648</v>
      </c>
      <c r="D11" s="53">
        <v>-9182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-1760</v>
      </c>
      <c r="D13" s="53">
        <v>-939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-673</v>
      </c>
      <c r="D14" s="53">
        <v>-446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-65</v>
      </c>
      <c r="D15" s="53">
        <v>-40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-1292</v>
      </c>
      <c r="D19" s="53">
        <v>-291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5833</v>
      </c>
      <c r="D20" s="54">
        <f>SUM(D10:D19)</f>
        <v>1837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-82</v>
      </c>
      <c r="D22" s="53">
        <v>-37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-712</v>
      </c>
      <c r="D23" s="53">
        <v>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-112</v>
      </c>
      <c r="D24" s="53">
        <v>-262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5</v>
      </c>
      <c r="D25" s="53">
        <v>-5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355</v>
      </c>
      <c r="D28" s="53">
        <v>277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-1586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-2132</v>
      </c>
      <c r="D32" s="54">
        <f>SUM(D22:D31)</f>
        <v>-25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>
        <v>11</v>
      </c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11581</v>
      </c>
      <c r="D36" s="53">
        <v>8474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-13035</v>
      </c>
      <c r="D37" s="53">
        <v>-9096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-163</v>
      </c>
      <c r="D38" s="53">
        <v>-143</v>
      </c>
      <c r="E38" s="129"/>
      <c r="F38" s="129"/>
    </row>
    <row r="39" spans="1:6" ht="12">
      <c r="A39" s="331" t="s">
        <v>439</v>
      </c>
      <c r="B39" s="332" t="s">
        <v>440</v>
      </c>
      <c r="C39" s="53">
        <v>-65</v>
      </c>
      <c r="D39" s="53">
        <v>-59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-81</v>
      </c>
      <c r="D41" s="53">
        <v>-435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-1752</v>
      </c>
      <c r="D42" s="54">
        <f>SUM(D34:D41)</f>
        <v>-1259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1949</v>
      </c>
      <c r="D43" s="54">
        <f>D42+D32+D20</f>
        <v>553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2242</v>
      </c>
      <c r="D44" s="131">
        <v>1689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4191</v>
      </c>
      <c r="D45" s="54">
        <f>D44+D43</f>
        <v>2242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2234</v>
      </c>
      <c r="D46" s="55">
        <v>2242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8"/>
      <c r="D50" s="59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98"/>
      <c r="D52" s="59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J33" sqref="J3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9" t="s">
        <v>457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601" t="str">
        <f>'справка №1-БАЛАНС'!E3</f>
        <v>ИНФРА ХОЛДИНГ АД</v>
      </c>
      <c r="C3" s="601"/>
      <c r="D3" s="601"/>
      <c r="E3" s="601"/>
      <c r="F3" s="601"/>
      <c r="G3" s="601"/>
      <c r="H3" s="601"/>
      <c r="I3" s="601"/>
      <c r="J3" s="474"/>
      <c r="K3" s="603" t="s">
        <v>2</v>
      </c>
      <c r="L3" s="60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601" t="str">
        <f>'справка №1-БАЛАНС'!E4</f>
        <v>консолидиран</v>
      </c>
      <c r="C4" s="601"/>
      <c r="D4" s="601"/>
      <c r="E4" s="601"/>
      <c r="F4" s="601"/>
      <c r="G4" s="601"/>
      <c r="H4" s="601"/>
      <c r="I4" s="601"/>
      <c r="J4" s="135"/>
      <c r="K4" s="604" t="s">
        <v>3</v>
      </c>
      <c r="L4" s="60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5" t="str">
        <f>'справка №1-БАЛАНС'!E5</f>
        <v>01.01.2016- 31.12.2016</v>
      </c>
      <c r="C5" s="605"/>
      <c r="D5" s="605"/>
      <c r="E5" s="60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426</v>
      </c>
      <c r="I11" s="57">
        <f>'справка №1-БАЛАНС'!H28+'справка №1-БАЛАНС'!H31</f>
        <v>8797</v>
      </c>
      <c r="J11" s="57">
        <f>'справка №1-БАЛАНС'!H29+'справка №1-БАЛАНС'!H32</f>
        <v>-60465</v>
      </c>
      <c r="K11" s="59"/>
      <c r="L11" s="343">
        <f>SUM(C11:K11)</f>
        <v>17193</v>
      </c>
      <c r="M11" s="57">
        <f>'справка №1-БАЛАНС'!H39</f>
        <v>109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-109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>
        <v>-109</v>
      </c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426</v>
      </c>
      <c r="I15" s="60">
        <f t="shared" si="2"/>
        <v>8797</v>
      </c>
      <c r="J15" s="60">
        <f t="shared" si="2"/>
        <v>-60465</v>
      </c>
      <c r="K15" s="60">
        <f t="shared" si="2"/>
        <v>0</v>
      </c>
      <c r="L15" s="343">
        <f t="shared" si="1"/>
        <v>17193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-2212</v>
      </c>
      <c r="K16" s="59"/>
      <c r="L16" s="343">
        <f t="shared" si="1"/>
        <v>-2212</v>
      </c>
      <c r="M16" s="59">
        <v>7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125</v>
      </c>
      <c r="I17" s="61">
        <f t="shared" si="3"/>
        <v>-125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125</v>
      </c>
      <c r="I19" s="59">
        <v>-125</v>
      </c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-8299</v>
      </c>
      <c r="J20" s="59">
        <v>8299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-102</v>
      </c>
      <c r="I24" s="58">
        <f t="shared" si="5"/>
        <v>-373</v>
      </c>
      <c r="J24" s="58">
        <f t="shared" si="5"/>
        <v>0</v>
      </c>
      <c r="K24" s="58">
        <f t="shared" si="5"/>
        <v>0</v>
      </c>
      <c r="L24" s="343">
        <f t="shared" si="1"/>
        <v>-475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>
        <v>102</v>
      </c>
      <c r="I26" s="184">
        <v>373</v>
      </c>
      <c r="J26" s="184"/>
      <c r="K26" s="184"/>
      <c r="L26" s="343">
        <f t="shared" si="1"/>
        <v>475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449</v>
      </c>
      <c r="I29" s="58">
        <f t="shared" si="6"/>
        <v>0</v>
      </c>
      <c r="J29" s="58">
        <f t="shared" si="6"/>
        <v>-54378</v>
      </c>
      <c r="K29" s="58">
        <f t="shared" si="6"/>
        <v>0</v>
      </c>
      <c r="L29" s="343">
        <f t="shared" si="1"/>
        <v>14506</v>
      </c>
      <c r="M29" s="58">
        <f t="shared" si="6"/>
        <v>7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449</v>
      </c>
      <c r="I32" s="58">
        <f t="shared" si="7"/>
        <v>0</v>
      </c>
      <c r="J32" s="58">
        <f t="shared" si="7"/>
        <v>-54378</v>
      </c>
      <c r="K32" s="58">
        <f t="shared" si="7"/>
        <v>0</v>
      </c>
      <c r="L32" s="343">
        <f t="shared" si="1"/>
        <v>14506</v>
      </c>
      <c r="M32" s="58">
        <f>M29+M30+M31</f>
        <v>7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2" t="s">
        <v>855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880</v>
      </c>
      <c r="B38" s="573" t="s">
        <v>858</v>
      </c>
      <c r="C38" s="573"/>
      <c r="D38" s="535"/>
      <c r="E38" s="535"/>
      <c r="F38" s="600"/>
      <c r="G38" s="600"/>
      <c r="H38" s="600"/>
      <c r="I38" s="600"/>
      <c r="J38" s="15" t="s">
        <v>856</v>
      </c>
      <c r="K38" s="15"/>
      <c r="L38" s="600" t="s">
        <v>862</v>
      </c>
      <c r="M38" s="60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E23" sqref="E2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01.01.2016- 31.12.2016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1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7" t="s">
        <v>526</v>
      </c>
      <c r="R5" s="617" t="s">
        <v>527</v>
      </c>
    </row>
    <row r="6" spans="1:18" s="99" customFormat="1" ht="48">
      <c r="A6" s="613"/>
      <c r="B6" s="614"/>
      <c r="C6" s="62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8"/>
      <c r="R6" s="61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4537</v>
      </c>
      <c r="E11" s="188">
        <v>15</v>
      </c>
      <c r="F11" s="188">
        <v>301</v>
      </c>
      <c r="G11" s="73">
        <f t="shared" si="2"/>
        <v>4251</v>
      </c>
      <c r="H11" s="64"/>
      <c r="I11" s="64"/>
      <c r="J11" s="73">
        <f t="shared" si="3"/>
        <v>4251</v>
      </c>
      <c r="K11" s="64">
        <v>4173</v>
      </c>
      <c r="L11" s="64">
        <v>166</v>
      </c>
      <c r="M11" s="64">
        <v>225</v>
      </c>
      <c r="N11" s="73">
        <f t="shared" si="4"/>
        <v>4114</v>
      </c>
      <c r="O11" s="64"/>
      <c r="P11" s="64"/>
      <c r="Q11" s="73">
        <f t="shared" si="0"/>
        <v>4114</v>
      </c>
      <c r="R11" s="73">
        <f t="shared" si="1"/>
        <v>137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799</v>
      </c>
      <c r="E12" s="188">
        <v>72</v>
      </c>
      <c r="F12" s="188">
        <v>9</v>
      </c>
      <c r="G12" s="73">
        <f t="shared" si="2"/>
        <v>862</v>
      </c>
      <c r="H12" s="64"/>
      <c r="I12" s="64"/>
      <c r="J12" s="73">
        <f t="shared" si="3"/>
        <v>862</v>
      </c>
      <c r="K12" s="64">
        <v>162</v>
      </c>
      <c r="L12" s="64">
        <v>163</v>
      </c>
      <c r="M12" s="64">
        <v>9</v>
      </c>
      <c r="N12" s="73">
        <f t="shared" si="4"/>
        <v>316</v>
      </c>
      <c r="O12" s="64"/>
      <c r="P12" s="64"/>
      <c r="Q12" s="73">
        <f t="shared" si="0"/>
        <v>316</v>
      </c>
      <c r="R12" s="73">
        <f t="shared" si="1"/>
        <v>546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976</v>
      </c>
      <c r="E13" s="188">
        <v>117</v>
      </c>
      <c r="F13" s="188">
        <v>23</v>
      </c>
      <c r="G13" s="73">
        <f t="shared" si="2"/>
        <v>1070</v>
      </c>
      <c r="H13" s="64"/>
      <c r="I13" s="64"/>
      <c r="J13" s="73">
        <f t="shared" si="3"/>
        <v>1070</v>
      </c>
      <c r="K13" s="64">
        <v>564</v>
      </c>
      <c r="L13" s="64">
        <v>195</v>
      </c>
      <c r="M13" s="64">
        <v>20</v>
      </c>
      <c r="N13" s="73">
        <f t="shared" si="4"/>
        <v>739</v>
      </c>
      <c r="O13" s="64"/>
      <c r="P13" s="64"/>
      <c r="Q13" s="73">
        <f t="shared" si="0"/>
        <v>739</v>
      </c>
      <c r="R13" s="73">
        <f t="shared" si="1"/>
        <v>331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76</v>
      </c>
      <c r="E16" s="188">
        <v>30</v>
      </c>
      <c r="F16" s="188">
        <v>12</v>
      </c>
      <c r="G16" s="73">
        <f t="shared" si="2"/>
        <v>94</v>
      </c>
      <c r="H16" s="64"/>
      <c r="I16" s="64"/>
      <c r="J16" s="73">
        <f t="shared" si="3"/>
        <v>94</v>
      </c>
      <c r="K16" s="64">
        <v>30</v>
      </c>
      <c r="L16" s="64">
        <v>25</v>
      </c>
      <c r="M16" s="64">
        <v>2</v>
      </c>
      <c r="N16" s="73">
        <f t="shared" si="4"/>
        <v>53</v>
      </c>
      <c r="O16" s="64"/>
      <c r="P16" s="64"/>
      <c r="Q16" s="73">
        <f aca="true" t="shared" si="5" ref="Q16:Q25">N16+O16-P16</f>
        <v>53</v>
      </c>
      <c r="R16" s="73">
        <f aca="true" t="shared" si="6" ref="R16:R25">J16-Q16</f>
        <v>41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6388</v>
      </c>
      <c r="E17" s="193">
        <f>SUM(E9:E16)</f>
        <v>234</v>
      </c>
      <c r="F17" s="193">
        <f>SUM(F9:F16)</f>
        <v>345</v>
      </c>
      <c r="G17" s="73">
        <f t="shared" si="2"/>
        <v>6277</v>
      </c>
      <c r="H17" s="74">
        <f>SUM(H9:H16)</f>
        <v>0</v>
      </c>
      <c r="I17" s="74">
        <f>SUM(I9:I16)</f>
        <v>0</v>
      </c>
      <c r="J17" s="73">
        <f t="shared" si="3"/>
        <v>6277</v>
      </c>
      <c r="K17" s="74">
        <f>SUM(K9:K16)</f>
        <v>4929</v>
      </c>
      <c r="L17" s="74">
        <f>SUM(L9:L16)</f>
        <v>549</v>
      </c>
      <c r="M17" s="74">
        <f>SUM(M9:M16)</f>
        <v>256</v>
      </c>
      <c r="N17" s="73">
        <f t="shared" si="4"/>
        <v>5222</v>
      </c>
      <c r="O17" s="74">
        <f>SUM(O9:O16)</f>
        <v>0</v>
      </c>
      <c r="P17" s="74">
        <f>SUM(P9:P16)</f>
        <v>0</v>
      </c>
      <c r="Q17" s="73">
        <f t="shared" si="5"/>
        <v>5222</v>
      </c>
      <c r="R17" s="73">
        <f t="shared" si="6"/>
        <v>1055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4</v>
      </c>
      <c r="L18" s="62">
        <v>1</v>
      </c>
      <c r="M18" s="62"/>
      <c r="N18" s="73">
        <f t="shared" si="4"/>
        <v>5</v>
      </c>
      <c r="O18" s="62"/>
      <c r="P18" s="62"/>
      <c r="Q18" s="73">
        <f t="shared" si="5"/>
        <v>5</v>
      </c>
      <c r="R18" s="73">
        <f t="shared" si="6"/>
        <v>43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7</v>
      </c>
      <c r="E24" s="188">
        <v>4</v>
      </c>
      <c r="F24" s="188"/>
      <c r="G24" s="73">
        <f t="shared" si="2"/>
        <v>11</v>
      </c>
      <c r="H24" s="64"/>
      <c r="I24" s="64"/>
      <c r="J24" s="73">
        <f t="shared" si="3"/>
        <v>11</v>
      </c>
      <c r="K24" s="64">
        <v>4</v>
      </c>
      <c r="L24" s="64">
        <v>4</v>
      </c>
      <c r="M24" s="64"/>
      <c r="N24" s="73">
        <f t="shared" si="4"/>
        <v>8</v>
      </c>
      <c r="O24" s="64"/>
      <c r="P24" s="64"/>
      <c r="Q24" s="73">
        <f t="shared" si="5"/>
        <v>8</v>
      </c>
      <c r="R24" s="73">
        <f t="shared" si="6"/>
        <v>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7</v>
      </c>
      <c r="E25" s="189">
        <f aca="true" t="shared" si="7" ref="E25:P25">SUM(E21:E24)</f>
        <v>4</v>
      </c>
      <c r="F25" s="189">
        <f t="shared" si="7"/>
        <v>0</v>
      </c>
      <c r="G25" s="66">
        <f t="shared" si="2"/>
        <v>11</v>
      </c>
      <c r="H25" s="65">
        <f t="shared" si="7"/>
        <v>0</v>
      </c>
      <c r="I25" s="65">
        <f t="shared" si="7"/>
        <v>0</v>
      </c>
      <c r="J25" s="66">
        <f t="shared" si="3"/>
        <v>11</v>
      </c>
      <c r="K25" s="65">
        <f t="shared" si="7"/>
        <v>4</v>
      </c>
      <c r="L25" s="65">
        <f t="shared" si="7"/>
        <v>4</v>
      </c>
      <c r="M25" s="65">
        <f t="shared" si="7"/>
        <v>0</v>
      </c>
      <c r="N25" s="66">
        <f t="shared" si="4"/>
        <v>8</v>
      </c>
      <c r="O25" s="65">
        <f t="shared" si="7"/>
        <v>0</v>
      </c>
      <c r="P25" s="65">
        <f t="shared" si="7"/>
        <v>0</v>
      </c>
      <c r="Q25" s="66">
        <f t="shared" si="5"/>
        <v>8</v>
      </c>
      <c r="R25" s="66">
        <f t="shared" si="6"/>
        <v>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7202</v>
      </c>
      <c r="E40" s="436">
        <f>E17+E18+E19+E25+E38+E39</f>
        <v>238</v>
      </c>
      <c r="F40" s="436">
        <f aca="true" t="shared" si="13" ref="F40:R40">F17+F18+F19+F25+F38+F39</f>
        <v>345</v>
      </c>
      <c r="G40" s="436">
        <f t="shared" si="13"/>
        <v>7095</v>
      </c>
      <c r="H40" s="436">
        <f t="shared" si="13"/>
        <v>0</v>
      </c>
      <c r="I40" s="436">
        <f t="shared" si="13"/>
        <v>0</v>
      </c>
      <c r="J40" s="436">
        <f t="shared" si="13"/>
        <v>7095</v>
      </c>
      <c r="K40" s="436">
        <f t="shared" si="13"/>
        <v>4937</v>
      </c>
      <c r="L40" s="436">
        <f t="shared" si="13"/>
        <v>554</v>
      </c>
      <c r="M40" s="436">
        <f t="shared" si="13"/>
        <v>256</v>
      </c>
      <c r="N40" s="436">
        <f t="shared" si="13"/>
        <v>5235</v>
      </c>
      <c r="O40" s="436">
        <f t="shared" si="13"/>
        <v>0</v>
      </c>
      <c r="P40" s="436">
        <f t="shared" si="13"/>
        <v>0</v>
      </c>
      <c r="Q40" s="436">
        <f t="shared" si="13"/>
        <v>5235</v>
      </c>
      <c r="R40" s="436">
        <f t="shared" si="13"/>
        <v>1860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881</v>
      </c>
      <c r="C44" s="353"/>
      <c r="D44" s="354"/>
      <c r="E44" s="354"/>
      <c r="F44" s="354"/>
      <c r="G44" s="350"/>
      <c r="H44" s="615" t="s">
        <v>858</v>
      </c>
      <c r="I44" s="616"/>
      <c r="J44" s="616"/>
      <c r="K44" s="616"/>
      <c r="L44" s="615"/>
      <c r="M44" s="616"/>
      <c r="N44" s="616"/>
      <c r="O44" s="615" t="s">
        <v>863</v>
      </c>
      <c r="P44" s="616"/>
      <c r="Q44" s="616"/>
      <c r="R44" s="61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D29" sqref="D2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3" t="s">
        <v>605</v>
      </c>
      <c r="B1" s="623"/>
      <c r="C1" s="623"/>
      <c r="D1" s="623"/>
      <c r="E1" s="62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7" t="str">
        <f>'справка №1-БАЛАНС'!E3</f>
        <v>ИНФРА ХОЛДИНГ АД</v>
      </c>
      <c r="C3" s="62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24" t="str">
        <f>'справка №1-БАЛАНС'!E5</f>
        <v>01.01.2016- 31.12.2016</v>
      </c>
      <c r="C4" s="62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14</v>
      </c>
      <c r="D21" s="107">
        <v>14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16728</v>
      </c>
      <c r="D24" s="118">
        <f>SUM(D25:D27)</f>
        <v>16728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16728</v>
      </c>
      <c r="D25" s="107">
        <v>16728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408</v>
      </c>
      <c r="D28" s="107">
        <v>408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171</v>
      </c>
      <c r="D29" s="107">
        <v>171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15</v>
      </c>
      <c r="D33" s="104">
        <f>SUM(D34:D37)</f>
        <v>15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4</v>
      </c>
      <c r="D34" s="107">
        <v>4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11</v>
      </c>
      <c r="D35" s="107">
        <v>11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17322</v>
      </c>
      <c r="D43" s="103">
        <f>D24+D28+D29+D31+D30+D32+D33+D38</f>
        <v>17322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17336</v>
      </c>
      <c r="D44" s="102">
        <f>D43+D21+D19+D9</f>
        <v>17336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>
        <v>243</v>
      </c>
      <c r="D62" s="107"/>
      <c r="E62" s="118">
        <f t="shared" si="1"/>
        <v>243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3846</v>
      </c>
      <c r="D64" s="107"/>
      <c r="E64" s="118">
        <f t="shared" si="1"/>
        <v>3846</v>
      </c>
      <c r="F64" s="109"/>
    </row>
    <row r="65" spans="1:6" ht="12">
      <c r="A65" s="394" t="s">
        <v>705</v>
      </c>
      <c r="B65" s="395" t="s">
        <v>706</v>
      </c>
      <c r="C65" s="108">
        <v>345</v>
      </c>
      <c r="D65" s="108"/>
      <c r="E65" s="118">
        <f t="shared" si="1"/>
        <v>345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4089</v>
      </c>
      <c r="D66" s="102">
        <f>D52+D56+D61+D62+D63+D64</f>
        <v>0</v>
      </c>
      <c r="E66" s="118">
        <f t="shared" si="1"/>
        <v>4089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6153</v>
      </c>
      <c r="D85" s="103">
        <f>SUM(D86:D90)+D94</f>
        <v>6153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4163</v>
      </c>
      <c r="D86" s="107">
        <v>4163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1310</v>
      </c>
      <c r="D87" s="107">
        <v>1310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195</v>
      </c>
      <c r="D89" s="107">
        <v>195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431</v>
      </c>
      <c r="D90" s="102">
        <f>SUM(D91:D93)</f>
        <v>431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322</v>
      </c>
      <c r="D92" s="107">
        <v>322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109</v>
      </c>
      <c r="D93" s="107">
        <v>109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54</v>
      </c>
      <c r="D94" s="107">
        <v>54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6153</v>
      </c>
      <c r="D96" s="103">
        <f>D85+D80+D75+D71+D95</f>
        <v>6153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10242</v>
      </c>
      <c r="D97" s="103">
        <f>D96+D68+D66</f>
        <v>6153</v>
      </c>
      <c r="E97" s="103">
        <f>E96+E68+E66</f>
        <v>4089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>
        <v>15</v>
      </c>
      <c r="E102" s="107"/>
      <c r="F102" s="124">
        <f>C102+D102-E102</f>
        <v>15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15</v>
      </c>
      <c r="E105" s="102">
        <f>SUM(E102:E104)</f>
        <v>0</v>
      </c>
      <c r="F105" s="102">
        <f>SUM(F102:F104)</f>
        <v>15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2" t="s">
        <v>776</v>
      </c>
      <c r="B107" s="622"/>
      <c r="C107" s="622"/>
      <c r="D107" s="622"/>
      <c r="E107" s="622"/>
      <c r="F107" s="62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6" t="s">
        <v>877</v>
      </c>
      <c r="B109" s="626"/>
      <c r="C109" s="615" t="s">
        <v>858</v>
      </c>
      <c r="D109" s="616"/>
      <c r="E109" s="616"/>
      <c r="F109" s="61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21" t="s">
        <v>864</v>
      </c>
      <c r="D111" s="621"/>
      <c r="E111" s="621"/>
      <c r="F111" s="62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8" sqref="C1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9" t="str">
        <f>'справка №1-БАЛАНС'!E3</f>
        <v>ИНФРА ХОЛДИНГ 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175443402</v>
      </c>
    </row>
    <row r="5" spans="1:9" ht="15">
      <c r="A5" s="499" t="s">
        <v>4</v>
      </c>
      <c r="B5" s="630" t="str">
        <f>'справка №1-БАЛАНС'!E5</f>
        <v>01.01.2016- 31.12.2016</v>
      </c>
      <c r="C5" s="630"/>
      <c r="D5" s="630"/>
      <c r="E5" s="630"/>
      <c r="F5" s="630"/>
      <c r="G5" s="633" t="s">
        <v>3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881</v>
      </c>
      <c r="B30" s="632"/>
      <c r="C30" s="632"/>
      <c r="D30" s="457" t="s">
        <v>815</v>
      </c>
      <c r="E30" s="631" t="s">
        <v>859</v>
      </c>
      <c r="F30" s="631"/>
      <c r="G30" s="631"/>
      <c r="H30" s="418" t="s">
        <v>777</v>
      </c>
      <c r="I30" s="631"/>
      <c r="J30" s="63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21">
      <selection activeCell="D149" sqref="D14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6" t="str">
        <f>'справка №1-БАЛАНС'!E3</f>
        <v>ИНФРА ХОЛДИНГ АД</v>
      </c>
      <c r="C5" s="636"/>
      <c r="D5" s="63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7" t="str">
        <f>'справка №1-БАЛАНС'!E5</f>
        <v>01.01.2016- 31.12.2016</v>
      </c>
      <c r="C6" s="63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574"/>
      <c r="H9" s="575"/>
      <c r="I9" s="576"/>
      <c r="J9" s="577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574"/>
      <c r="H10" s="575"/>
      <c r="I10" s="578"/>
      <c r="J10" s="579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574"/>
      <c r="H11" s="575"/>
      <c r="I11" s="578"/>
      <c r="J11" s="579"/>
    </row>
    <row r="12" spans="1:10" ht="14.25" customHeight="1">
      <c r="A12" s="33" t="s">
        <v>875</v>
      </c>
      <c r="B12" s="36"/>
      <c r="C12" s="439">
        <v>1</v>
      </c>
      <c r="D12" s="572">
        <v>1</v>
      </c>
      <c r="E12" s="439"/>
      <c r="F12" s="441">
        <f>C12-E12</f>
        <v>1</v>
      </c>
      <c r="G12" s="574"/>
      <c r="H12" s="575"/>
      <c r="I12" s="578"/>
      <c r="J12" s="579"/>
    </row>
    <row r="13" spans="1:10" ht="12.75">
      <c r="A13" s="512" t="s">
        <v>867</v>
      </c>
      <c r="B13" s="36"/>
      <c r="C13" s="439">
        <v>1</v>
      </c>
      <c r="D13" s="572">
        <v>1</v>
      </c>
      <c r="E13" s="439"/>
      <c r="F13" s="441">
        <f>C13-E13</f>
        <v>1</v>
      </c>
      <c r="G13" s="574"/>
      <c r="H13" s="575"/>
      <c r="I13" s="578"/>
      <c r="J13" s="579"/>
    </row>
    <row r="14" spans="1:10" ht="12.75">
      <c r="A14" s="506" t="s">
        <v>873</v>
      </c>
      <c r="B14" s="36"/>
      <c r="C14" s="439"/>
      <c r="D14" s="572"/>
      <c r="E14" s="439"/>
      <c r="F14" s="441">
        <f>C14-E14</f>
        <v>0</v>
      </c>
      <c r="G14" s="574"/>
      <c r="H14" s="575"/>
      <c r="I14" s="578"/>
      <c r="J14" s="579"/>
    </row>
    <row r="15" spans="1:10" ht="14.25" customHeight="1">
      <c r="A15" s="506" t="s">
        <v>874</v>
      </c>
      <c r="B15" s="36"/>
      <c r="C15" s="439"/>
      <c r="D15" s="572"/>
      <c r="E15" s="439"/>
      <c r="F15" s="581">
        <f>C15-E15</f>
        <v>0</v>
      </c>
      <c r="G15" s="574"/>
      <c r="H15" s="575"/>
      <c r="I15" s="578"/>
      <c r="J15" s="579"/>
    </row>
    <row r="16" spans="1:10" ht="13.5" customHeight="1">
      <c r="A16" s="506" t="s">
        <v>868</v>
      </c>
      <c r="B16" s="36"/>
      <c r="C16" s="439"/>
      <c r="D16" s="439"/>
      <c r="E16" s="439"/>
      <c r="F16" s="441">
        <f>C16-E16</f>
        <v>0</v>
      </c>
      <c r="G16" s="574"/>
      <c r="H16" s="575"/>
      <c r="I16" s="578"/>
      <c r="J16" s="579"/>
    </row>
    <row r="17" spans="1:10" ht="12.75">
      <c r="A17" s="506" t="s">
        <v>869</v>
      </c>
      <c r="B17" s="36"/>
      <c r="C17" s="439"/>
      <c r="D17" s="439"/>
      <c r="E17" s="439"/>
      <c r="F17" s="441">
        <f aca="true" t="shared" si="0" ref="F17:F25">C17-E17</f>
        <v>0</v>
      </c>
      <c r="G17" s="574"/>
      <c r="H17" s="580"/>
      <c r="I17" s="578"/>
      <c r="J17" s="579"/>
    </row>
    <row r="18" spans="1:10" ht="12.75">
      <c r="A18" s="506" t="s">
        <v>870</v>
      </c>
      <c r="B18" s="36"/>
      <c r="C18" s="439"/>
      <c r="D18" s="439"/>
      <c r="E18" s="439"/>
      <c r="F18" s="441">
        <f t="shared" si="0"/>
        <v>0</v>
      </c>
      <c r="G18" s="574"/>
      <c r="H18" s="580"/>
      <c r="I18" s="578"/>
      <c r="J18" s="579"/>
    </row>
    <row r="19" spans="1:10" ht="12.75">
      <c r="A19" s="506" t="s">
        <v>871</v>
      </c>
      <c r="B19" s="36"/>
      <c r="C19" s="439"/>
      <c r="D19" s="439"/>
      <c r="E19" s="439"/>
      <c r="F19" s="441">
        <f t="shared" si="0"/>
        <v>0</v>
      </c>
      <c r="G19" s="574"/>
      <c r="H19" s="575"/>
      <c r="I19" s="578"/>
      <c r="J19" s="579"/>
    </row>
    <row r="20" spans="1:10" ht="12.75">
      <c r="A20" s="506" t="s">
        <v>872</v>
      </c>
      <c r="B20" s="36"/>
      <c r="C20" s="439"/>
      <c r="D20" s="439"/>
      <c r="E20" s="439"/>
      <c r="F20" s="441">
        <f t="shared" si="0"/>
        <v>0</v>
      </c>
      <c r="G20" s="582"/>
      <c r="H20" s="583"/>
      <c r="I20" s="584"/>
      <c r="J20" s="585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881</v>
      </c>
      <c r="B150" s="451"/>
      <c r="C150" s="615" t="s">
        <v>858</v>
      </c>
      <c r="D150" s="616"/>
      <c r="E150" s="616"/>
      <c r="F150" s="61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8" t="s">
        <v>861</v>
      </c>
      <c r="D152" s="638"/>
      <c r="E152" s="638"/>
      <c r="F152" s="63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2017-04-26T11:42:55Z</cp:lastPrinted>
  <dcterms:created xsi:type="dcterms:W3CDTF">2000-06-29T12:02:40Z</dcterms:created>
  <dcterms:modified xsi:type="dcterms:W3CDTF">2017-04-26T13:23:41Z</dcterms:modified>
  <cp:category/>
  <cp:version/>
  <cp:contentType/>
  <cp:contentStatus/>
</cp:coreProperties>
</file>