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96" windowWidth="21660" windowHeight="565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<sst xmlns="http://schemas.openxmlformats.org/spreadsheetml/2006/main" count="4167" uniqueCount="970">
  <si>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</si>
  <si>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</si>
  <si>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</si>
  <si>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</si>
  <si>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</si>
  <si>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</si>
  <si>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</si>
  <si>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</si>
  <si>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</si>
  <si>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</si>
  <si>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</si>
  <si>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</si>
  <si>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</si>
  <si>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</si>
  <si>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</si>
  <si>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</si>
  <si>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</si>
  <si>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</si>
  <si>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</si>
  <si>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</si>
  <si>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</si>
  <si>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</si>
  <si>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</si>
  <si>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</si>
  <si>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</si>
  <si>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</si>
  <si>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</si>
  <si>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</si>
  <si>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</si>
  <si>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</si>
  <si>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</si>
  <si>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</si>
  <si>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</si>
  <si>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</si>
  <si>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</si>
  <si>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</si>
  <si>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</si>
  <si>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</si>
  <si>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</si>
  <si>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</si>
  <si>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</si>
  <si>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</si>
  <si>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</si>
  <si>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</si>
  <si>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</si>
  <si>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</si>
  <si>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</si>
  <si>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</si>
  <si>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</si>
  <si>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</si>
  <si>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</si>
  <si>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</si>
  <si>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</si>
  <si>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</si>
  <si>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</si>
  <si>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</si>
  <si>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</si>
  <si>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</si>
  <si>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</si>
  <si>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</si>
  <si>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</si>
  <si>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</si>
  <si>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</si>
  <si>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</si>
  <si>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</si>
  <si>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</si>
  <si>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</si>
  <si>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</si>
  <si>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</si>
  <si>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</si>
  <si>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</si>
  <si>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</si>
  <si>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</si>
  <si>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</si>
  <si>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</si>
  <si>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</si>
  <si>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</si>
  <si>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</si>
  <si>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</si>
  <si>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</si>
  <si>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</si>
  <si>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</si>
  <si>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</si>
  <si>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</si>
  <si>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</si>
  <si>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</si>
  <si>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</si>
  <si>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</si>
  <si>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</si>
  <si>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</si>
  <si>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</si>
  <si>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</si>
  <si>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</si>
  <si>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</si>
  <si>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</si>
  <si>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</si>
  <si>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</si>
  <si>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</si>
  <si>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</si>
  <si>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</si>
  <si>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</si>
  <si>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</si>
  <si>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</si>
  <si>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</si>
  <si>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</si>
  <si>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</si>
  <si>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</si>
  <si>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</si>
  <si>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</si>
  <si>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</si>
  <si>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</si>
  <si>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</si>
  <si>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</si>
  <si>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</si>
  <si>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</si>
  <si>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</si>
  <si>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</si>
  <si>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</si>
  <si>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</si>
  <si>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</si>
  <si>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</si>
  <si>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</si>
  <si>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</si>
  <si>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</si>
  <si>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</si>
  <si>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</si>
  <si>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</si>
  <si>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</si>
  <si>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</si>
  <si>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</si>
  <si>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</si>
  <si>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</si>
  <si>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</si>
  <si>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</si>
  <si>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</si>
  <si>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</si>
  <si>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</si>
  <si>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</si>
  <si>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</si>
  <si>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</si>
  <si>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</si>
  <si>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</si>
  <si>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</si>
  <si>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</si>
  <si>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</si>
  <si>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</si>
  <si>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</si>
  <si>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</si>
  <si>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</si>
  <si>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</si>
  <si>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</si>
  <si>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</si>
  <si>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</si>
  <si>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</si>
  <si>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</si>
  <si>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</si>
  <si>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</si>
  <si>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</si>
  <si>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</si>
  <si>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</si>
  <si>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</si>
  <si>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</si>
  <si>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</si>
  <si>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</si>
  <si>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</si>
  <si>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</si>
  <si>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</si>
  <si>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</si>
  <si>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</si>
  <si>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</si>
  <si>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</si>
  <si>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</si>
  <si>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</si>
  <si>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</si>
  <si>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</si>
  <si>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</si>
  <si>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</si>
  <si>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</si>
  <si>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</si>
  <si>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</si>
  <si>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</si>
  <si>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</si>
  <si>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</si>
  <si>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</si>
  <si>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</si>
  <si>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</si>
  <si>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</si>
  <si>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</si>
  <si>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</si>
  <si>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</si>
  <si>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</si>
  <si>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</si>
  <si>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</si>
  <si>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</si>
  <si>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</si>
  <si>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</si>
  <si>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</si>
  <si>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</si>
  <si>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</si>
  <si>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</si>
  <si>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</si>
  <si>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</si>
  <si>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</si>
  <si>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</si>
  <si>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</si>
  <si>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</si>
  <si>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</si>
  <si>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</si>
  <si>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</si>
  <si>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</si>
  <si>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</si>
  <si>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</si>
  <si>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</si>
  <si>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</si>
  <si>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</si>
  <si>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</si>
  <si>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</si>
  <si>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</si>
  <si>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</si>
  <si>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</si>
  <si>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</si>
  <si>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</si>
  <si>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</si>
  <si>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</si>
  <si>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</si>
  <si>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</si>
  <si>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</si>
  <si>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</si>
  <si>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</si>
  <si>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</si>
  <si>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</si>
  <si>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</si>
  <si>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</si>
  <si>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</si>
  <si>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</si>
  <si>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</si>
  <si>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</si>
  <si>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</si>
  <si>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</si>
  <si>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</si>
  <si>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</si>
  <si>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</si>
  <si>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</si>
  <si>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</si>
  <si>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</si>
  <si>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</si>
  <si>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</si>
  <si>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</si>
  <si>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</si>
  <si>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</si>
  <si>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</si>
  <si>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</si>
  <si>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</si>
  <si>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</si>
  <si>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</si>
  <si>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</si>
  <si>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</si>
  <si>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</si>
  <si>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</si>
  <si>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</si>
  <si>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</si>
  <si>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</si>
  <si>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</si>
  <si>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</si>
  <si>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</si>
  <si>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</si>
  <si>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</si>
  <si>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</si>
  <si>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</si>
  <si>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</si>
  <si>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</si>
  <si>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</si>
  <si>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</si>
  <si>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</si>
  <si>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</si>
  <si>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</si>
  <si>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</si>
  <si>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</si>
  <si>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</si>
  <si>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</si>
  <si>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</si>
  <si>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</si>
  <si>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</si>
  <si>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</si>
  <si>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</si>
  <si>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</si>
  <si>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</si>
  <si>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</si>
  <si>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</si>
  <si>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</si>
  <si>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</si>
  <si>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</si>
  <si>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</si>
  <si>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</si>
  <si>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</si>
  <si>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</si>
  <si>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</si>
  <si>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</si>
  <si>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</si>
  <si>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</si>
  <si>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</si>
  <si>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</si>
  <si>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</si>
  <si>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</si>
  <si>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</si>
  <si>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</si>
  <si>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</si>
  <si>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</si>
  <si>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</si>
  <si>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</si>
  <si>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</si>
  <si>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</si>
  <si>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</si>
  <si>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</si>
  <si>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</si>
  <si>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</si>
  <si>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</si>
  <si>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</si>
  <si>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</si>
  <si>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</si>
  <si>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</si>
  <si>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</si>
  <si>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</si>
  <si>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</si>
  <si>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</si>
  <si>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</si>
  <si>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</si>
  <si>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</si>
  <si>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</si>
  <si>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</si>
  <si>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</si>
  <si>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</si>
  <si>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</si>
  <si>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</si>
  <si>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</si>
  <si>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</si>
  <si>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</si>
  <si>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</si>
  <si>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</si>
  <si>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</si>
  <si>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</si>
  <si>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</si>
  <si>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</si>
  <si>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</si>
  <si>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</si>
  <si>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</si>
  <si>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</si>
  <si>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</si>
  <si>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</si>
  <si>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</si>
  <si>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</si>
  <si>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</si>
  <si>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</si>
  <si>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</si>
  <si>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</si>
  <si>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</si>
  <si>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</si>
  <si>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</si>
  <si>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</si>
  <si>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</si>
  <si>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</si>
  <si>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</si>
  <si>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</si>
  <si>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</si>
  <si>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</si>
  <si>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</si>
  <si>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</si>
  <si>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</si>
  <si>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</si>
  <si>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</si>
  <si>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</si>
  <si>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</si>
  <si>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</si>
  <si>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</si>
  <si>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</si>
  <si>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</si>
  <si>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</si>
  <si>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</si>
  <si>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</si>
  <si>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</si>
  <si>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</si>
  <si>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</si>
  <si>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</si>
  <si>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</si>
  <si>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</si>
  <si>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</si>
  <si>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</si>
  <si>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</si>
  <si>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</si>
  <si>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</si>
  <si>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</si>
  <si>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</si>
  <si>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</si>
  <si>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</si>
  <si>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</si>
  <si>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</si>
  <si>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</si>
  <si>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</si>
  <si>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</si>
  <si>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</si>
  <si>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</si>
  <si>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</si>
  <si>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</si>
  <si>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</si>
  <si>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</si>
  <si>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</si>
  <si>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</si>
  <si>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</si>
  <si>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</si>
  <si>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</si>
  <si>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</si>
  <si>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</si>
  <si>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</si>
  <si>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</si>
  <si>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</si>
  <si>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</si>
  <si>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</si>
  <si>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</si>
  <si>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</si>
  <si>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</si>
  <si>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</si>
  <si>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</si>
  <si>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</si>
  <si>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</si>
  <si>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</si>
  <si>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</si>
  <si>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</si>
  <si>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</si>
  <si>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</si>
  <si>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</si>
  <si>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</si>
  <si>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</si>
  <si>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</si>
  <si>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</si>
  <si>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</si>
  <si>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</si>
  <si>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</si>
  <si>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</si>
  <si>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</si>
  <si>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</si>
  <si>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</si>
  <si>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</si>
  <si>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</si>
  <si>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</si>
  <si>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</si>
  <si>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</si>
  <si>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</si>
  <si>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</si>
  <si>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</si>
  <si>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</si>
  <si>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</si>
  <si>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</si>
  <si>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</si>
  <si>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</si>
  <si>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</si>
  <si>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</si>
  <si>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</si>
  <si>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</si>
  <si>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</si>
  <si>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</si>
  <si>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</si>
  <si>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</si>
  <si>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</si>
  <si>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</si>
  <si>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</si>
  <si>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</si>
  <si>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</si>
  <si>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</si>
  <si>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</si>
  <si>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</si>
  <si>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</si>
  <si>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</si>
  <si>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</si>
  <si>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</si>
  <si>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</si>
  <si>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</si>
  <si>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</si>
  <si>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</si>
  <si>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</si>
  <si>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</si>
  <si>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</si>
  <si>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</si>
  <si>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</si>
  <si>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</si>
  <si>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</si>
  <si>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</si>
  <si>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</si>
  <si>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</si>
  <si>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</si>
  <si>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</si>
  <si>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</si>
  <si>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</si>
  <si>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</si>
  <si>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</si>
  <si>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</si>
  <si>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</si>
  <si>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</si>
  <si>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</si>
  <si>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</si>
  <si>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</si>
  <si>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</si>
  <si>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</si>
  <si>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</si>
  <si>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</si>
  <si>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</si>
  <si>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</si>
  <si>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</si>
  <si>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</si>
  <si>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</si>
  <si>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</si>
  <si>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</si>
  <si>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</si>
  <si>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</si>
  <si>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</si>
  <si>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</si>
  <si>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</si>
  <si>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</si>
  <si>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</si>
  <si>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</si>
  <si>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</si>
  <si>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</si>
  <si>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</si>
  <si>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</si>
  <si>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</si>
  <si>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</si>
  <si>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</si>
  <si>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</si>
  <si>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</si>
  <si>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</si>
  <si>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</si>
  <si>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</si>
  <si>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</si>
  <si>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</si>
  <si>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</si>
  <si>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</si>
  <si>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</si>
  <si>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</si>
  <si>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</si>
  <si>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</si>
  <si>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</si>
  <si>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</si>
  <si>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</si>
  <si>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</si>
  <si>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</si>
  <si>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</si>
  <si>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</si>
  <si>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</si>
  <si>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</si>
  <si>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</si>
  <si>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</si>
  <si>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</si>
  <si>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</si>
  <si>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</si>
  <si>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</si>
  <si>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</si>
  <si>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</si>
  <si>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</si>
  <si>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</si>
  <si>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</si>
  <si>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</si>
  <si>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</si>
  <si>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</si>
  <si>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</si>
  <si>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</si>
  <si>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</si>
  <si>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</si>
  <si>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</si>
  <si>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</si>
  <si>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</si>
  <si>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</si>
  <si>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</si>
  <si>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</si>
  <si>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</si>
  <si>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</si>
  <si>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</si>
  <si>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</si>
  <si>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</si>
  <si>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</si>
  <si>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</si>
  <si>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</si>
  <si>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</si>
  <si>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</si>
  <si>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</si>
  <si>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</si>
  <si>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</si>
  <si>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</si>
  <si>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</si>
  <si>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</si>
  <si>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</si>
  <si>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</si>
  <si>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</si>
  <si>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</si>
  <si>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</si>
  <si>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</si>
  <si>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</si>
  <si>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</si>
  <si>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</si>
  <si>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</si>
  <si>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</si>
  <si>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</si>
  <si>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</si>
  <si>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</si>
  <si>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</si>
  <si>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</si>
  <si>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</si>
  <si>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</si>
  <si>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</si>
  <si>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</si>
  <si>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</si>
  <si>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</si>
  <si>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</si>
  <si>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</si>
  <si>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</si>
  <si>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</si>
  <si>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</si>
  <si>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</si>
  <si>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</si>
  <si>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</si>
  <si>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</si>
  <si>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</si>
  <si>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</si>
  <si>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</si>
  <si>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</si>
  <si>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</si>
  <si>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</si>
  <si>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</si>
  <si>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</si>
  <si>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</si>
  <si>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</si>
  <si>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</si>
  <si>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</si>
  <si>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</si>
  <si>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</si>
  <si>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</si>
  <si>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</si>
  <si>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</si>
  <si>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</si>
  <si>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</si>
  <si>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</si>
  <si>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</si>
  <si>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</si>
  <si>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</si>
  <si>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</si>
  <si>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</si>
  <si>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</si>
  <si>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</si>
  <si>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</si>
  <si>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</si>
  <si>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</si>
  <si>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</si>
  <si>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</si>
  <si>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</si>
  <si>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</si>
  <si>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</si>
  <si>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</si>
  <si>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</si>
  <si>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</si>
  <si>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</si>
  <si>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</si>
  <si>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</si>
  <si>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</si>
  <si>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</si>
  <si>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</si>
  <si>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</si>
  <si>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</si>
  <si>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</si>
  <si>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</si>
  <si>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</si>
  <si>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</si>
  <si>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</si>
  <si>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</si>
  <si>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</si>
  <si>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</si>
  <si>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</si>
  <si>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</si>
  <si>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</si>
  <si>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</si>
  <si>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</si>
  <si>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</si>
  <si>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</si>
  <si>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</si>
  <si>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</si>
  <si>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</si>
  <si>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</si>
  <si>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</si>
  <si>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</si>
  <si>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</si>
  <si>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</si>
  <si>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</si>
  <si>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</si>
  <si>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</si>
  <si>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</si>
  <si>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</si>
  <si>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</si>
  <si>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</si>
  <si>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</si>
  <si>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</si>
  <si>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</si>
  <si>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</si>
  <si>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</si>
  <si>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</si>
  <si>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</si>
  <si>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</si>
  <si>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</si>
  <si>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</si>
  <si>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</si>
  <si>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</si>
  <si>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</si>
  <si>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</si>
  <si>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</si>
  <si>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</si>
  <si>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</si>
  <si>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</si>
  <si>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</si>
  <si>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</si>
  <si>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</si>
  <si>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</si>
  <si>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</si>
  <si>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</si>
  <si>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</si>
  <si>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</si>
  <si>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</si>
  <si>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</si>
  <si>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</si>
  <si>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</si>
  <si>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</si>
  <si>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</si>
  <si>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</si>
  <si>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</si>
  <si>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</si>
  <si>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</si>
  <si>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</si>
  <si>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</si>
  <si>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</si>
  <si>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</si>
  <si>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</si>
  <si>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</si>
  <si>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</si>
  <si>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</si>
  <si>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</si>
  <si>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</si>
  <si>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</si>
  <si>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</si>
  <si>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</si>
  <si>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</si>
  <si>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</si>
  <si>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</si>
  <si>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</si>
  <si>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</si>
  <si>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</si>
  <si>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</si>
  <si>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</si>
  <si>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</si>
  <si>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</si>
  <si>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</si>
  <si>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</si>
  <si>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</si>
  <si>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</si>
  <si>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</si>
  <si>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</si>
  <si>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</si>
  <si>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</si>
  <si>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</si>
  <si>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</si>
  <si>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</si>
  <si>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</si>
  <si>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</si>
  <si>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</si>
  <si>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</si>
  <si>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</si>
  <si>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</si>
  <si>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</si>
  <si>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</si>
  <si>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</si>
  <si>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</si>
  <si>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</si>
  <si>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</si>
  <si>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</si>
  <si>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</si>
  <si>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</si>
  <si>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</si>
  <si>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</si>
  <si>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</si>
  <si>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</si>
  <si>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</si>
  <si>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</si>
  <si>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</si>
  <si>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</si>
  <si>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</si>
  <si>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</si>
  <si>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</si>
  <si>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</si>
  <si>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</si>
  <si>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</si>
  <si>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</si>
  <si>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</si>
  <si>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</si>
  <si>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</si>
  <si>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</si>
  <si>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</si>
  <si>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</si>
  <si>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</si>
  <si>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</si>
  <si>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</si>
  <si>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</si>
  <si>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</si>
  <si>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</si>
  <si>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</si>
  <si>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</si>
  <si>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</si>
  <si>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</si>
  <si>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</si>
  <si>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</si>
  <si>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</si>
  <si>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</si>
  <si>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</si>
  <si>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</si>
  <si>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</si>
  <si>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</si>
  <si>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</si>
  <si>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</si>
  <si>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</si>
  <si>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</si>
  <si>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</si>
  <si>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</si>
  <si>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</si>
  <si>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</si>
  <si>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</si>
  <si>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</si>
  <si>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</si>
  <si>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</si>
  <si>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</si>
  <si>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</si>
  <si>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</si>
  <si>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</si>
  <si>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</si>
  <si>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</si>
  <si>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</si>
  <si>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</si>
  <si>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</si>
  <si>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</si>
  <si>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</si>
  <si>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</si>
  <si>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</si>
  <si>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</si>
  <si>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</si>
  <si>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</si>
  <si>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</si>
  <si>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</si>
  <si>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</si>
  <si>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</si>
  <si>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</si>
  <si>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</si>
  <si>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</si>
  <si>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</si>
  <si>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</si>
  <si>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</si>
  <si>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</si>
  <si>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</si>
  <si>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</si>
  <si>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</si>
  <si>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</si>
  <si>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</si>
  <si>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</si>
  <si>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</si>
  <si>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</si>
  <si>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</si>
  <si>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</si>
  <si>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</si>
  <si>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</si>
  <si>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</si>
  <si>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</si>
  <si>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</si>
  <si>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</si>
  <si>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</si>
  <si>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</si>
  <si>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</si>
  <si>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</si>
  <si>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</si>
  <si>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</si>
  <si>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</si>
  <si>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</si>
  <si>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</si>
  <si>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</si>
  <si>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</si>
  <si>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</si>
  <si>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</si>
  <si>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</si>
  <si>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</si>
  <si>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</si>
  <si>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</si>
  <si>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</si>
  <si>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</si>
  <si>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</si>
  <si>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</si>
  <si>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</si>
  <si>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</si>
  <si>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</si>
  <si>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</si>
  <si>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</si>
  <si>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</si>
  <si>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</si>
  <si>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</si>
  <si>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</si>
  <si>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</si>
  <si>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</si>
  <si>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</si>
  <si>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</si>
  <si>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</si>
  <si>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</si>
  <si>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</si>
  <si>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</si>
  <si>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</si>
  <si>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</si>
  <si>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</si>
  <si>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</si>
  <si>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</si>
  <si>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</si>
  <si>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</si>
  <si>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</si>
  <si>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</si>
  <si>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</si>
  <si>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</si>
  <si>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</si>
  <si>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</si>
  <si>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</si>
  <si>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</si>
  <si>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</si>
  <si>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</si>
  <si>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</si>
  <si>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</si>
  <si>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</si>
  <si>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</si>
  <si>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</si>
  <si>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</si>
  <si>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</si>
  <si>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</si>
  <si>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</si>
  <si>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</si>
  <si>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</si>
  <si>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</si>
  <si>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</si>
  <si>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</si>
  <si>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</si>
  <si>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</si>
  <si>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</si>
  <si>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</si>
  <si>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</si>
  <si>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</si>
  <si>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</si>
  <si>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</si>
  <si>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</si>
  <si>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</si>
  <si>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</si>
  <si>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</si>
  <si>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</si>
  <si>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</si>
  <si>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</si>
  <si>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</si>
  <si>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</si>
  <si>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</si>
  <si>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</si>
  <si>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</si>
  <si>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</si>
  <si>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</si>
  <si>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</si>
  <si>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</si>
  <si>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</si>
  <si>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</si>
  <si>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предприятие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</si>
</sst>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2" sqref="F2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44435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44377</v>
      </c>
    </row>
    <row r="11" spans="1:2" ht="15">
      <c r="A11" s="7" t="s">
        <v>950</v>
      </c>
      <c r="B11" s="547">
        <v>44435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965</v>
      </c>
    </row>
    <row r="20" spans="1:2" ht="15">
      <c r="A20" s="7" t="s">
        <v>5</v>
      </c>
      <c r="B20" s="546" t="s">
        <v>965</v>
      </c>
    </row>
    <row r="21" spans="1:2" ht="15">
      <c r="A21" s="10" t="s">
        <v>6</v>
      </c>
      <c r="B21" s="548" t="s">
        <v>966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967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968</v>
      </c>
    </row>
    <row r="27" spans="1:2" ht="15">
      <c r="A27" s="10" t="s">
        <v>944</v>
      </c>
      <c r="B27" s="548" t="s">
        <v>969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-0.20689655172413793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-0.061766818290639215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-0.11246730601569312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-0.039870190078813164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0.8308921438082557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1.0300784655623365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0.5135135135135135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0.017000871839581516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0.017000871839581516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1.0435146443514645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0.19270591871426362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0.5491979889873114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0.354504713336424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0.00023940627244433804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0.0008012820512820513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161</v>
      </c>
    </row>
    <row r="36" spans="1:8" ht="1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3935</v>
      </c>
    </row>
    <row r="38" spans="1:8" ht="1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4096</v>
      </c>
    </row>
    <row r="39" spans="1:8" ht="1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4108</v>
      </c>
    </row>
    <row r="42" spans="1:8" ht="1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1185</v>
      </c>
    </row>
    <row r="46" spans="1:8" ht="1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1185</v>
      </c>
    </row>
    <row r="49" spans="1:8" ht="1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874</v>
      </c>
    </row>
    <row r="51" spans="1:8" ht="1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29</v>
      </c>
    </row>
    <row r="55" spans="1:8" ht="1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236</v>
      </c>
    </row>
    <row r="57" spans="1:8" ht="1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1139</v>
      </c>
    </row>
    <row r="58" spans="1:8" ht="1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</v>
      </c>
    </row>
    <row r="67" spans="1:8" ht="1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</v>
      </c>
    </row>
    <row r="70" spans="1:8" ht="1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2363</v>
      </c>
    </row>
    <row r="72" spans="1:8" ht="1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6471</v>
      </c>
    </row>
    <row r="73" spans="1:8" ht="1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-59252</v>
      </c>
    </row>
    <row r="88" spans="1:8" ht="1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-59252</v>
      </c>
    </row>
    <row r="90" spans="1:8" ht="1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-258</v>
      </c>
    </row>
    <row r="93" spans="1:8" ht="1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-59510</v>
      </c>
    </row>
    <row r="94" spans="1:8" ht="1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4177</v>
      </c>
    </row>
    <row r="95" spans="1:8" ht="1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1689</v>
      </c>
    </row>
    <row r="111" spans="1:8" ht="1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243</v>
      </c>
    </row>
    <row r="113" spans="1:8" ht="1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682</v>
      </c>
    </row>
    <row r="114" spans="1:8" ht="1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713</v>
      </c>
    </row>
    <row r="115" spans="1:8" ht="1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47</v>
      </c>
    </row>
    <row r="116" spans="1:8" ht="1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288</v>
      </c>
    </row>
    <row r="119" spans="1:8" ht="1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317</v>
      </c>
    </row>
    <row r="120" spans="1:8" ht="1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2294</v>
      </c>
    </row>
    <row r="121" spans="1:8" ht="1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2294</v>
      </c>
    </row>
    <row r="125" spans="1:8" ht="1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6471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997</v>
      </c>
    </row>
    <row r="128" spans="1:8" ht="1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820</v>
      </c>
    </row>
    <row r="129" spans="1:8" ht="1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368</v>
      </c>
    </row>
    <row r="131" spans="1:8" ht="1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-806</v>
      </c>
    </row>
    <row r="134" spans="1:8" ht="1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122</v>
      </c>
    </row>
    <row r="135" spans="1:8" ht="1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1501</v>
      </c>
    </row>
    <row r="138" spans="1:8" ht="1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</v>
      </c>
    </row>
    <row r="139" spans="1:8" ht="1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1502</v>
      </c>
    </row>
    <row r="144" spans="1:8" ht="1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1502</v>
      </c>
    </row>
    <row r="148" spans="1:8" ht="1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</v>
      </c>
    </row>
    <row r="150" spans="1:8" ht="1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</v>
      </c>
    </row>
    <row r="151" spans="1:8" ht="1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1506</v>
      </c>
    </row>
    <row r="157" spans="1:8" ht="1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1247</v>
      </c>
    </row>
    <row r="160" spans="1:8" ht="1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1247</v>
      </c>
    </row>
    <row r="162" spans="1:8" ht="1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1248</v>
      </c>
    </row>
    <row r="171" spans="1:8" ht="1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254</v>
      </c>
    </row>
    <row r="172" spans="1:8" ht="1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1248</v>
      </c>
    </row>
    <row r="175" spans="1:8" ht="1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254</v>
      </c>
    </row>
    <row r="176" spans="1:8" ht="1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258</v>
      </c>
    </row>
    <row r="177" spans="1:8" ht="1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258</v>
      </c>
    </row>
    <row r="179" spans="1:8" ht="1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1506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3094</v>
      </c>
    </row>
    <row r="182" spans="1:8" ht="1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-2547</v>
      </c>
    </row>
    <row r="183" spans="1:8" ht="1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0</v>
      </c>
    </row>
    <row r="185" spans="1:8" ht="1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</v>
      </c>
    </row>
    <row r="186" spans="1:8" ht="1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</v>
      </c>
    </row>
    <row r="187" spans="1:8" ht="1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-542</v>
      </c>
    </row>
    <row r="191" spans="1:8" ht="1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</v>
      </c>
    </row>
    <row r="192" spans="1:8" ht="1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</v>
      </c>
    </row>
    <row r="196" spans="1:8" ht="1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</v>
      </c>
    </row>
    <row r="203" spans="1:8" ht="1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</v>
      </c>
    </row>
    <row r="213" spans="1:8" ht="1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</v>
      </c>
    </row>
    <row r="214" spans="1:8" ht="1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</v>
      </c>
    </row>
    <row r="215" spans="1:8" ht="1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</v>
      </c>
    </row>
    <row r="216" spans="1:8" ht="1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724</v>
      </c>
    </row>
    <row r="351" spans="1:8" ht="1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724</v>
      </c>
    </row>
    <row r="355" spans="1:8" ht="1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724</v>
      </c>
    </row>
    <row r="369" spans="1:8" ht="1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724</v>
      </c>
    </row>
    <row r="372" spans="1:8" ht="1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-258</v>
      </c>
    </row>
    <row r="378" spans="1:8" ht="1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-60234</v>
      </c>
    </row>
    <row r="391" spans="1:8" ht="1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-60234</v>
      </c>
    </row>
    <row r="394" spans="1:8" ht="1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4435</v>
      </c>
    </row>
    <row r="417" spans="1:8" ht="1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4435</v>
      </c>
    </row>
    <row r="421" spans="1:8" ht="1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-258</v>
      </c>
    </row>
    <row r="422" spans="1:8" ht="1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4177</v>
      </c>
    </row>
    <row r="435" spans="1:8" ht="1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4177</v>
      </c>
    </row>
    <row r="438" spans="1:8" ht="1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2717</v>
      </c>
    </row>
    <row r="464" spans="1:8" ht="1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2736</v>
      </c>
    </row>
    <row r="470" spans="1:8" ht="1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2736</v>
      </c>
    </row>
    <row r="491" spans="1:8" ht="1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2717</v>
      </c>
    </row>
    <row r="554" spans="1:8" ht="1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2736</v>
      </c>
    </row>
    <row r="560" spans="1:8" ht="1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2736</v>
      </c>
    </row>
    <row r="581" spans="1:8" ht="1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2717</v>
      </c>
    </row>
    <row r="644" spans="1:8" ht="1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2736</v>
      </c>
    </row>
    <row r="650" spans="1:8" ht="1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2736</v>
      </c>
    </row>
    <row r="671" spans="1:8" ht="1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2717</v>
      </c>
    </row>
    <row r="884" spans="1:8" ht="1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9</v>
      </c>
    </row>
    <row r="885" spans="1:8" ht="1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10</v>
      </c>
    </row>
    <row r="886" spans="1:8" ht="1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2736</v>
      </c>
    </row>
    <row r="890" spans="1:8" ht="1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2736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874</v>
      </c>
    </row>
    <row r="928" spans="1:8" ht="1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29</v>
      </c>
    </row>
    <row r="933" spans="1:8" ht="1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29</v>
      </c>
    </row>
    <row r="935" spans="1:8" ht="1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236</v>
      </c>
    </row>
    <row r="938" spans="1:8" ht="1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236</v>
      </c>
    </row>
    <row r="942" spans="1:8" ht="1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1139</v>
      </c>
    </row>
    <row r="943" spans="1:8" ht="1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1139</v>
      </c>
    </row>
    <row r="944" spans="1:8" ht="1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874</v>
      </c>
    </row>
    <row r="960" spans="1:8" ht="1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29</v>
      </c>
    </row>
    <row r="965" spans="1:8" ht="1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29</v>
      </c>
    </row>
    <row r="967" spans="1:8" ht="1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236</v>
      </c>
    </row>
    <row r="970" spans="1:8" ht="1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236</v>
      </c>
    </row>
    <row r="974" spans="1:8" ht="1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1139</v>
      </c>
    </row>
    <row r="975" spans="1:8" ht="1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1139</v>
      </c>
    </row>
    <row r="976" spans="1:8" ht="1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1395</v>
      </c>
    </row>
    <row r="1039" spans="1:8" ht="1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682</v>
      </c>
    </row>
    <row r="1041" spans="1:8" ht="1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713</v>
      </c>
    </row>
    <row r="1042" spans="1:8" ht="1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</v>
      </c>
    </row>
    <row r="1049" spans="1:8" ht="1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1410</v>
      </c>
    </row>
    <row r="1050" spans="1:8" ht="1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1410</v>
      </c>
    </row>
    <row r="1051" spans="1:8" ht="1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1395</v>
      </c>
    </row>
    <row r="1082" spans="1:8" ht="1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682</v>
      </c>
    </row>
    <row r="1084" spans="1:8" ht="1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713</v>
      </c>
    </row>
    <row r="1085" spans="1:8" ht="1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</v>
      </c>
    </row>
    <row r="1092" spans="1:8" ht="1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1410</v>
      </c>
    </row>
    <row r="1093" spans="1:8" ht="1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1410</v>
      </c>
    </row>
    <row r="1094" spans="1:8" ht="1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325</v>
      </c>
    </row>
    <row r="1183" spans="1:8" ht="1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325</v>
      </c>
    </row>
    <row r="1184" spans="1:8" ht="1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8</v>
      </c>
    </row>
    <row r="1191" spans="1:8" ht="1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8</v>
      </c>
    </row>
    <row r="1192" spans="1:8" ht="1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317</v>
      </c>
    </row>
    <row r="1195" spans="1:8" ht="1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317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E77" sqref="E7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-59252</v>
      </c>
      <c r="H28" s="565">
        <f>SUM(H29:H31)</f>
        <v>-59976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-59252</v>
      </c>
      <c r="H30" s="187">
        <v>-59976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724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-258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-59510</v>
      </c>
      <c r="H34" s="567">
        <f>H28+H32+H33</f>
        <v>-59252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4177</v>
      </c>
      <c r="H37" s="569">
        <f>H26+H18+H34</f>
        <v>4435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>
        <v>161</v>
      </c>
      <c r="D49" s="187">
        <v>150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>
        <v>3935</v>
      </c>
      <c r="D51" s="187">
        <v>3932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4096</v>
      </c>
      <c r="D52" s="567">
        <f>SUM(D48:D51)</f>
        <v>4082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4108</v>
      </c>
      <c r="D56" s="571">
        <f>D20+D21+D22+D28+D33+D46+D52+D54+D55</f>
        <v>4094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1689</v>
      </c>
      <c r="H61" s="565">
        <f>SUM(H62:H68)</f>
        <v>1874</v>
      </c>
    </row>
    <row r="62" spans="1:13" ht="15">
      <c r="A62" s="84" t="s">
        <v>186</v>
      </c>
      <c r="B62" s="88" t="s">
        <v>187</v>
      </c>
      <c r="C62" s="188">
        <v>1185</v>
      </c>
      <c r="D62" s="187">
        <v>327</v>
      </c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243</v>
      </c>
      <c r="H63" s="187">
        <v>225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682</v>
      </c>
      <c r="H64" s="187">
        <v>1246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1185</v>
      </c>
      <c r="D65" s="567">
        <f>SUM(D59:D64)</f>
        <v>327</v>
      </c>
      <c r="E65" s="84" t="s">
        <v>201</v>
      </c>
      <c r="F65" s="87" t="s">
        <v>202</v>
      </c>
      <c r="G65" s="188">
        <v>713</v>
      </c>
      <c r="H65" s="187">
        <v>202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47</v>
      </c>
      <c r="H66" s="187">
        <v>10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/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191</v>
      </c>
    </row>
    <row r="69" spans="1:8" ht="15">
      <c r="A69" s="84" t="s">
        <v>210</v>
      </c>
      <c r="B69" s="86" t="s">
        <v>211</v>
      </c>
      <c r="C69" s="188">
        <v>874</v>
      </c>
      <c r="D69" s="187">
        <v>1869</v>
      </c>
      <c r="E69" s="192" t="s">
        <v>79</v>
      </c>
      <c r="F69" s="87" t="s">
        <v>216</v>
      </c>
      <c r="G69" s="188">
        <f>11+4+273</f>
        <v>288</v>
      </c>
      <c r="H69" s="187">
        <f>11+9+273</f>
        <v>293</v>
      </c>
    </row>
    <row r="70" spans="1:8" ht="15">
      <c r="A70" s="84" t="s">
        <v>214</v>
      </c>
      <c r="B70" s="86" t="s">
        <v>215</v>
      </c>
      <c r="C70" s="188"/>
      <c r="D70" s="187">
        <v>424</v>
      </c>
      <c r="E70" s="84" t="s">
        <v>219</v>
      </c>
      <c r="F70" s="87" t="s">
        <v>220</v>
      </c>
      <c r="G70" s="188">
        <v>317</v>
      </c>
      <c r="H70" s="187">
        <v>325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2294</v>
      </c>
      <c r="H71" s="567">
        <f>H59+H60+H61+H69+H70</f>
        <v>2492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29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236</v>
      </c>
      <c r="D75" s="187">
        <v>168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1139</v>
      </c>
      <c r="D76" s="567">
        <f>SUM(D68:D75)</f>
        <v>2462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2294</v>
      </c>
      <c r="H79" s="569">
        <f>H71+H73+H75+H77</f>
        <v>2492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</v>
      </c>
      <c r="D88" s="187">
        <v>10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35</v>
      </c>
      <c r="D89" s="187">
        <v>34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</v>
      </c>
      <c r="D92" s="567">
        <f>SUM(D88:D91)</f>
        <v>44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2363</v>
      </c>
      <c r="D94" s="571">
        <f>D65+D76+D85+D92+D93</f>
        <v>2833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6471</v>
      </c>
      <c r="D95" s="573">
        <f>D94+D56</f>
        <v>6927</v>
      </c>
      <c r="E95" s="220" t="s">
        <v>916</v>
      </c>
      <c r="F95" s="476" t="s">
        <v>268</v>
      </c>
      <c r="G95" s="572">
        <f>G37+G40+G56+G79</f>
        <v>6471</v>
      </c>
      <c r="H95" s="573">
        <f>H37+H40+H56+H79</f>
        <v>6927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44435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53" sqref="E5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997</v>
      </c>
      <c r="D12" s="308">
        <v>916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820</v>
      </c>
      <c r="D13" s="308">
        <v>427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1247</v>
      </c>
      <c r="H14" s="308">
        <v>7</v>
      </c>
    </row>
    <row r="15" spans="1:8" ht="15">
      <c r="A15" s="185" t="s">
        <v>287</v>
      </c>
      <c r="B15" s="181" t="s">
        <v>288</v>
      </c>
      <c r="C15" s="307">
        <v>368</v>
      </c>
      <c r="D15" s="308">
        <v>61</v>
      </c>
      <c r="E15" s="236" t="s">
        <v>79</v>
      </c>
      <c r="F15" s="231" t="s">
        <v>289</v>
      </c>
      <c r="G15" s="307"/>
      <c r="H15" s="308">
        <v>10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1247</v>
      </c>
      <c r="H16" s="598">
        <f>SUM(H12:H15)</f>
        <v>17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-806</v>
      </c>
      <c r="D18" s="308">
        <v>-1210</v>
      </c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122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1501</v>
      </c>
      <c r="D22" s="598">
        <f>SUM(D12:D18)+D19</f>
        <v>195</v>
      </c>
      <c r="E22" s="185" t="s">
        <v>309</v>
      </c>
      <c r="F22" s="228" t="s">
        <v>310</v>
      </c>
      <c r="G22" s="307"/>
      <c r="H22" s="308">
        <v>32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</v>
      </c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81</v>
      </c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</v>
      </c>
      <c r="H27" s="598">
        <f>SUM(H22:H26)</f>
        <v>113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1502</v>
      </c>
      <c r="D31" s="604">
        <f>D29+D22</f>
        <v>195</v>
      </c>
      <c r="E31" s="242" t="s">
        <v>800</v>
      </c>
      <c r="F31" s="257" t="s">
        <v>331</v>
      </c>
      <c r="G31" s="244">
        <f>G16+G18+G27</f>
        <v>1248</v>
      </c>
      <c r="H31" s="245">
        <f>H16+H18+H27</f>
        <v>130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254</v>
      </c>
      <c r="H33" s="598">
        <f>IF((D31-H31)&gt;0,D31-H31,0)</f>
        <v>65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1502</v>
      </c>
      <c r="D36" s="606">
        <f>D31-D34+D35</f>
        <v>195</v>
      </c>
      <c r="E36" s="253" t="s">
        <v>346</v>
      </c>
      <c r="F36" s="247" t="s">
        <v>347</v>
      </c>
      <c r="G36" s="258">
        <f>G35-G34+G31</f>
        <v>1248</v>
      </c>
      <c r="H36" s="259">
        <f>H35-H34+H31</f>
        <v>130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254</v>
      </c>
      <c r="H37" s="245">
        <f>IF((D36-H36)&gt;0,D36-H36,0)</f>
        <v>65</v>
      </c>
    </row>
    <row r="38" spans="1:8" ht="15.75">
      <c r="A38" s="225" t="s">
        <v>352</v>
      </c>
      <c r="B38" s="229" t="s">
        <v>353</v>
      </c>
      <c r="C38" s="597">
        <f>C39+C40+C41</f>
        <v>4</v>
      </c>
      <c r="D38" s="598">
        <f>D39+D40+D41</f>
        <v>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4</v>
      </c>
      <c r="D39" s="308">
        <v>4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258</v>
      </c>
      <c r="H42" s="235">
        <f>IF(H37&gt;0,IF(D38+H37&lt;0,0,D38+H37),IF(D37-D38&lt;0,D38-D37,0))</f>
        <v>69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258</v>
      </c>
      <c r="H44" s="259">
        <f>IF(D42=0,IF(H42-H43&gt;0,H42-H43+D43,0),IF(D42-D43&lt;0,D43-D42+H43,0))</f>
        <v>69</v>
      </c>
    </row>
    <row r="45" spans="1:8" ht="15.75" thickBot="1">
      <c r="A45" s="261" t="s">
        <v>371</v>
      </c>
      <c r="B45" s="262" t="s">
        <v>372</v>
      </c>
      <c r="C45" s="599">
        <f>C36+C38+C42</f>
        <v>1506</v>
      </c>
      <c r="D45" s="600">
        <f>D36+D38+D42</f>
        <v>199</v>
      </c>
      <c r="E45" s="261" t="s">
        <v>373</v>
      </c>
      <c r="F45" s="263" t="s">
        <v>374</v>
      </c>
      <c r="G45" s="599">
        <f>G42+G36</f>
        <v>1506</v>
      </c>
      <c r="H45" s="600">
        <f>H42+H36</f>
        <v>199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44435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8" sqref="B58:E5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3094</v>
      </c>
      <c r="D11" s="187">
        <v>2948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-2547</v>
      </c>
      <c r="D12" s="187">
        <v>-2325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/>
      <c r="D14" s="187">
        <v>-53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</v>
      </c>
      <c r="D15" s="187">
        <v>-10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</v>
      </c>
      <c r="D16" s="187">
        <v>-4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-542</v>
      </c>
      <c r="D20" s="187">
        <v>-482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-7</v>
      </c>
      <c r="D21" s="628">
        <f>SUM(D11:D20)</f>
        <v>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90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2</v>
      </c>
      <c r="D33" s="628">
        <f>SUM(D23:D32)</f>
        <v>89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-15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>
        <v>-4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-19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-5</v>
      </c>
      <c r="D44" s="298">
        <f>D43+D33+D21</f>
        <v>144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</v>
      </c>
      <c r="D45" s="300">
        <v>403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</v>
      </c>
      <c r="D46" s="302">
        <f>D45+D44</f>
        <v>547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39</v>
      </c>
      <c r="D47" s="289">
        <v>547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44435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F44" sqref="F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724</v>
      </c>
      <c r="J13" s="553">
        <f>'1-Баланс'!H30+'1-Баланс'!H33</f>
        <v>-59976</v>
      </c>
      <c r="K13" s="554"/>
      <c r="L13" s="553">
        <f>SUM(C13:K13)</f>
        <v>4435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724</v>
      </c>
      <c r="J17" s="622">
        <f t="shared" si="2"/>
        <v>-59976</v>
      </c>
      <c r="K17" s="622">
        <f t="shared" si="2"/>
        <v>0</v>
      </c>
      <c r="L17" s="553">
        <f t="shared" si="1"/>
        <v>4435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-258</v>
      </c>
      <c r="K18" s="554"/>
      <c r="L18" s="553">
        <f t="shared" si="1"/>
        <v>-258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724</v>
      </c>
      <c r="J31" s="622">
        <f t="shared" si="6"/>
        <v>-60234</v>
      </c>
      <c r="K31" s="622">
        <f t="shared" si="6"/>
        <v>0</v>
      </c>
      <c r="L31" s="553">
        <f t="shared" si="1"/>
        <v>4177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724</v>
      </c>
      <c r="J34" s="556">
        <f t="shared" si="7"/>
        <v>-60234</v>
      </c>
      <c r="K34" s="556">
        <f t="shared" si="7"/>
        <v>0</v>
      </c>
      <c r="L34" s="620">
        <f t="shared" si="1"/>
        <v>4177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44435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50" sqref="J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2717</v>
      </c>
      <c r="E13" s="319"/>
      <c r="F13" s="319"/>
      <c r="G13" s="320">
        <f t="shared" si="2"/>
        <v>2717</v>
      </c>
      <c r="H13" s="319"/>
      <c r="I13" s="319"/>
      <c r="J13" s="320">
        <f t="shared" si="3"/>
        <v>2717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2717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9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10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2736</v>
      </c>
      <c r="E19" s="321">
        <f>SUM(E11:E18)</f>
        <v>0</v>
      </c>
      <c r="F19" s="321">
        <f>SUM(F11:F18)</f>
        <v>0</v>
      </c>
      <c r="G19" s="320">
        <f t="shared" si="2"/>
        <v>2736</v>
      </c>
      <c r="H19" s="321">
        <f>SUM(H11:H18)</f>
        <v>0</v>
      </c>
      <c r="I19" s="321">
        <f>SUM(I11:I18)</f>
        <v>0</v>
      </c>
      <c r="J19" s="320">
        <f t="shared" si="3"/>
        <v>2736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2736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2736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2736</v>
      </c>
      <c r="H42" s="340">
        <f t="shared" si="11"/>
        <v>0</v>
      </c>
      <c r="I42" s="340">
        <f t="shared" si="11"/>
        <v>0</v>
      </c>
      <c r="J42" s="340">
        <f t="shared" si="11"/>
        <v>2736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2736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44435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B111" sqref="B111:F11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874</v>
      </c>
      <c r="D30" s="359">
        <v>874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29</v>
      </c>
      <c r="D35" s="353">
        <f>SUM(D36:D39)</f>
        <v>29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29</v>
      </c>
      <c r="D37" s="359">
        <v>29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236</v>
      </c>
      <c r="D40" s="353">
        <f>SUM(D41:D44)</f>
        <v>236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236</v>
      </c>
      <c r="D44" s="359">
        <v>236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1139</v>
      </c>
      <c r="D45" s="429">
        <f>D26+D30+D31+D33+D32+D34+D35+D40</f>
        <v>1139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1139</v>
      </c>
      <c r="D46" s="435">
        <f>D45+D23+D21+D11</f>
        <v>1139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1395</v>
      </c>
      <c r="D87" s="125">
        <f>SUM(D88:D92)+D96</f>
        <v>1395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682</v>
      </c>
      <c r="D89" s="188">
        <v>682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713</v>
      </c>
      <c r="D90" s="188">
        <v>713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f>4+11</f>
        <v>15</v>
      </c>
      <c r="D97" s="188">
        <v>15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1410</v>
      </c>
      <c r="D98" s="424">
        <f>D87+D82+D77+D73+D97</f>
        <v>1410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1410</v>
      </c>
      <c r="D99" s="418">
        <f>D98+D70+D68</f>
        <v>1410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325</v>
      </c>
      <c r="D106" s="271"/>
      <c r="E106" s="271">
        <v>8</v>
      </c>
      <c r="F106" s="414">
        <f>C106+D106-E106</f>
        <v>317</v>
      </c>
    </row>
    <row r="107" spans="1:6" ht="16.5" thickBot="1">
      <c r="A107" s="409" t="s">
        <v>752</v>
      </c>
      <c r="B107" s="415" t="s">
        <v>753</v>
      </c>
      <c r="C107" s="416">
        <f>SUM(C104:C106)</f>
        <v>325</v>
      </c>
      <c r="D107" s="416">
        <f>SUM(D104:D106)</f>
        <v>0</v>
      </c>
      <c r="E107" s="416">
        <f>SUM(E104:E106)</f>
        <v>8</v>
      </c>
      <c r="F107" s="417">
        <f>SUM(F104:F106)</f>
        <v>317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44435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44435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/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964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6471</v>
      </c>
      <c r="D6" s="644">
        <f aca="true" t="shared" si="0" ref="D6:D15">C6-E6</f>
        <v>0</v>
      </c>
      <c r="E6" s="643">
        <f>'1-Баланс'!G95</f>
        <v>6471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4177</v>
      </c>
      <c r="D7" s="644">
        <f t="shared" si="0"/>
        <v>-48275</v>
      </c>
      <c r="E7" s="643">
        <f>'1-Баланс'!G18</f>
        <v>52452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-258</v>
      </c>
      <c r="D8" s="644">
        <f t="shared" si="0"/>
        <v>0</v>
      </c>
      <c r="E8" s="643">
        <f>ABS('2-Отчет за доходите'!C44)-ABS('2-Отчет за доходите'!G44)</f>
        <v>-258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44</v>
      </c>
      <c r="D9" s="644">
        <f t="shared" si="0"/>
        <v>0</v>
      </c>
      <c r="E9" s="643">
        <f>'3-Отчет за паричния поток'!C45</f>
        <v>44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39</v>
      </c>
      <c r="D10" s="644">
        <f t="shared" si="0"/>
        <v>0</v>
      </c>
      <c r="E10" s="643">
        <f>'3-Отчет за паричния поток'!C46</f>
        <v>39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4177</v>
      </c>
      <c r="D11" s="644">
        <f t="shared" si="0"/>
        <v>0</v>
      </c>
      <c r="E11" s="643">
        <f>'4-Отчет за собствения капитал'!L34</f>
        <v>4177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2021-08-23T12:58:40Z</cp:lastPrinted>
  <dcterms:created xsi:type="dcterms:W3CDTF">2006-09-16T00:00:00Z</dcterms:created>
  <dcterms:modified xsi:type="dcterms:W3CDTF">2021-08-23T13:02:10Z</dcterms:modified>
  <cp:category/>
  <cp:version/>
  <cp:contentType/>
  <cp:contentStatus/>
</cp:coreProperties>
</file>